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210" windowHeight="6135" activeTab="0"/>
  </bookViews>
  <sheets>
    <sheet name="Active Fire Refer. Budget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<sst xmlns="http://schemas.openxmlformats.org/spreadsheetml/2006/main" count="28" uniqueCount="19">
  <si>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Date</t>
  </si>
  <si>
    <t>Size</t>
  </si>
  <si>
    <t>Cost to Date</t>
  </si>
  <si>
    <t>Cost per Acre</t>
  </si>
  <si>
    <t xml:space="preserve"> </t>
  </si>
  <si>
    <t>Cost per Day</t>
  </si>
  <si>
    <t>Day</t>
  </si>
  <si>
    <t>Totals</t>
  </si>
  <si>
    <t>Type 1 Team Assigned</t>
  </si>
  <si>
    <t>Type 3 Organization</t>
  </si>
  <si>
    <t>Type 2 Team Assigned</t>
  </si>
  <si>
    <t>To Control Eastern Boundary with in 3-5 days</t>
  </si>
  <si>
    <t>Achieving contain on the Northern Boundary within 14 days</t>
  </si>
  <si>
    <t>31-45</t>
  </si>
  <si>
    <t>Cost estimated from June 16</t>
  </si>
  <si>
    <t xml:space="preserve">Last 15 days of the actions including suppression Rehab. </t>
  </si>
  <si>
    <t>Active Fire Behavior Reference Budget</t>
  </si>
  <si>
    <t>Actual Report ICS 209 Acres and Cost to Date</t>
  </si>
  <si>
    <t>Estimate from June 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</si>
</sst>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[Red]\(0\)"/>
    <numFmt numFmtId="166" formatCode="0;[Red]0"/>
    <numFmt numFmtId="167" formatCode="0.00_);[Red]\(0.00\)"/>
    <numFmt numFmtId="168" formatCode="[$-409]dddd\,\ mmmm\ dd\,\ yyyy"/>
    <numFmt numFmtId="169" formatCode="[$-409]d\-mmm;@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gray0625">
        <bgColor indexed="45"/>
      </patternFill>
    </fill>
    <fill>
      <patternFill patternType="gray0625">
        <bgColor indexed="22"/>
      </patternFill>
    </fill>
    <fill>
      <patternFill patternType="gray0625">
        <bgColor indexed="1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164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" fontId="0" fillId="0" borderId="13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69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6" fontId="0" fillId="24" borderId="13" xfId="0" applyNumberFormat="1" applyFont="1" applyFill="1" applyBorder="1" applyAlignment="1">
      <alignment/>
    </xf>
    <xf numFmtId="16" fontId="0" fillId="7" borderId="13" xfId="0" applyNumberFormat="1" applyFont="1" applyFill="1" applyBorder="1" applyAlignment="1">
      <alignment/>
    </xf>
    <xf numFmtId="16" fontId="0" fillId="20" borderId="14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16" fontId="0" fillId="4" borderId="13" xfId="0" applyNumberFormat="1" applyFont="1" applyFill="1" applyBorder="1" applyAlignment="1">
      <alignment/>
    </xf>
    <xf numFmtId="164" fontId="21" fillId="0" borderId="0" xfId="0" applyNumberFormat="1" applyFont="1" applyAlignment="1">
      <alignment/>
    </xf>
    <xf numFmtId="16" fontId="0" fillId="22" borderId="13" xfId="0" applyNumberFormat="1" applyFont="1" applyFill="1" applyBorder="1" applyAlignment="1">
      <alignment/>
    </xf>
    <xf numFmtId="3" fontId="0" fillId="22" borderId="13" xfId="0" applyNumberFormat="1" applyFont="1" applyFill="1" applyBorder="1" applyAlignment="1">
      <alignment/>
    </xf>
    <xf numFmtId="164" fontId="0" fillId="22" borderId="13" xfId="0" applyNumberFormat="1" applyFont="1" applyFill="1" applyBorder="1" applyAlignment="1">
      <alignment/>
    </xf>
    <xf numFmtId="16" fontId="0" fillId="3" borderId="13" xfId="0" applyNumberFormat="1" applyFon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164" fontId="0" fillId="3" borderId="13" xfId="0" applyNumberFormat="1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16" fontId="0" fillId="0" borderId="18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164" fontId="21" fillId="0" borderId="18" xfId="0" applyNumberFormat="1" applyFont="1" applyBorder="1" applyAlignment="1">
      <alignment/>
    </xf>
    <xf numFmtId="164" fontId="21" fillId="0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22" borderId="17" xfId="0" applyFont="1" applyFill="1" applyBorder="1" applyAlignment="1">
      <alignment/>
    </xf>
    <xf numFmtId="0" fontId="0" fillId="22" borderId="15" xfId="0" applyFont="1" applyFill="1" applyBorder="1" applyAlignment="1">
      <alignment/>
    </xf>
    <xf numFmtId="0" fontId="0" fillId="22" borderId="15" xfId="0" applyFont="1" applyFill="1" applyBorder="1" applyAlignment="1">
      <alignment horizontal="center"/>
    </xf>
    <xf numFmtId="0" fontId="0" fillId="22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16" fontId="0" fillId="20" borderId="13" xfId="0" applyNumberFormat="1" applyFont="1" applyFill="1" applyBorder="1" applyAlignment="1">
      <alignment/>
    </xf>
    <xf numFmtId="16" fontId="0" fillId="25" borderId="13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164" fontId="0" fillId="25" borderId="13" xfId="0" applyNumberFormat="1" applyFont="1" applyFill="1" applyBorder="1" applyAlignment="1">
      <alignment/>
    </xf>
    <xf numFmtId="0" fontId="0" fillId="25" borderId="13" xfId="0" applyFont="1" applyFill="1" applyBorder="1" applyAlignment="1" quotePrefix="1">
      <alignment horizontal="center"/>
    </xf>
    <xf numFmtId="0" fontId="0" fillId="25" borderId="17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6" xfId="0" applyFont="1" applyFill="1" applyBorder="1" applyAlignment="1">
      <alignment horizontal="center"/>
    </xf>
    <xf numFmtId="16" fontId="0" fillId="0" borderId="17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3" fontId="0" fillId="4" borderId="18" xfId="0" applyNumberFormat="1" applyFont="1" applyFill="1" applyBorder="1" applyAlignment="1">
      <alignment/>
    </xf>
    <xf numFmtId="0" fontId="21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/>
    </xf>
    <xf numFmtId="164" fontId="21" fillId="0" borderId="13" xfId="0" applyNumberFormat="1" applyFont="1" applyBorder="1" applyAlignment="1">
      <alignment/>
    </xf>
    <xf numFmtId="164" fontId="21" fillId="0" borderId="13" xfId="0" applyNumberFormat="1" applyFont="1" applyFill="1" applyBorder="1" applyAlignment="1">
      <alignment/>
    </xf>
    <xf numFmtId="0" fontId="21" fillId="26" borderId="12" xfId="0" applyFont="1" applyFill="1" applyBorder="1" applyAlignment="1">
      <alignment horizontal="center" wrapText="1"/>
    </xf>
    <xf numFmtId="0" fontId="0" fillId="26" borderId="20" xfId="0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/>
    </xf>
    <xf numFmtId="0" fontId="0" fillId="26" borderId="13" xfId="0" applyFont="1" applyFill="1" applyBorder="1" applyAlignment="1" quotePrefix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26" borderId="0" xfId="0" applyFont="1" applyFill="1" applyAlignment="1">
      <alignment horizontal="center"/>
    </xf>
    <xf numFmtId="164" fontId="21" fillId="0" borderId="16" xfId="0" applyNumberFormat="1" applyFont="1" applyFill="1" applyBorder="1" applyAlignment="1">
      <alignment/>
    </xf>
    <xf numFmtId="16" fontId="0" fillId="27" borderId="13" xfId="0" applyNumberFormat="1" applyFont="1" applyFill="1" applyBorder="1" applyAlignment="1">
      <alignment/>
    </xf>
    <xf numFmtId="3" fontId="0" fillId="27" borderId="13" xfId="0" applyNumberFormat="1" applyFont="1" applyFill="1" applyBorder="1" applyAlignment="1">
      <alignment/>
    </xf>
    <xf numFmtId="164" fontId="0" fillId="27" borderId="13" xfId="0" applyNumberFormat="1" applyFont="1" applyFill="1" applyBorder="1" applyAlignment="1">
      <alignment/>
    </xf>
    <xf numFmtId="0" fontId="0" fillId="27" borderId="13" xfId="0" applyFont="1" applyFill="1" applyBorder="1" applyAlignment="1">
      <alignment horizontal="center"/>
    </xf>
    <xf numFmtId="16" fontId="0" fillId="28" borderId="13" xfId="0" applyNumberFormat="1" applyFont="1" applyFill="1" applyBorder="1" applyAlignment="1">
      <alignment/>
    </xf>
    <xf numFmtId="3" fontId="0" fillId="28" borderId="13" xfId="0" applyNumberFormat="1" applyFont="1" applyFill="1" applyBorder="1" applyAlignment="1">
      <alignment/>
    </xf>
    <xf numFmtId="164" fontId="0" fillId="28" borderId="13" xfId="0" applyNumberFormat="1" applyFont="1" applyFill="1" applyBorder="1" applyAlignment="1">
      <alignment/>
    </xf>
    <xf numFmtId="0" fontId="0" fillId="28" borderId="13" xfId="0" applyFont="1" applyFill="1" applyBorder="1" applyAlignment="1">
      <alignment horizontal="center"/>
    </xf>
    <xf numFmtId="16" fontId="0" fillId="29" borderId="13" xfId="0" applyNumberFormat="1" applyFont="1" applyFill="1" applyBorder="1" applyAlignment="1">
      <alignment/>
    </xf>
    <xf numFmtId="16" fontId="0" fillId="30" borderId="13" xfId="0" applyNumberFormat="1" applyFont="1" applyFill="1" applyBorder="1" applyAlignment="1">
      <alignment/>
    </xf>
    <xf numFmtId="3" fontId="0" fillId="30" borderId="13" xfId="0" applyNumberFormat="1" applyFont="1" applyFill="1" applyBorder="1" applyAlignment="1">
      <alignment/>
    </xf>
    <xf numFmtId="164" fontId="0" fillId="30" borderId="13" xfId="0" applyNumberFormat="1" applyFont="1" applyFill="1" applyBorder="1" applyAlignment="1">
      <alignment/>
    </xf>
    <xf numFmtId="0" fontId="0" fillId="30" borderId="13" xfId="0" applyFont="1" applyFill="1" applyBorder="1" applyAlignment="1" quotePrefix="1">
      <alignment horizontal="center"/>
    </xf>
    <xf numFmtId="0" fontId="21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20" borderId="17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23" fillId="27" borderId="17" xfId="0" applyFont="1" applyFill="1" applyBorder="1" applyAlignment="1">
      <alignment/>
    </xf>
    <xf numFmtId="0" fontId="23" fillId="27" borderId="15" xfId="0" applyFont="1" applyFill="1" applyBorder="1" applyAlignment="1">
      <alignment/>
    </xf>
    <xf numFmtId="170" fontId="0" fillId="27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9">
      <selection activeCell="I46" sqref="I46"/>
    </sheetView>
  </sheetViews>
  <sheetFormatPr defaultColWidth="9.140625" defaultRowHeight="12.75"/>
  <cols>
    <col min="1" max="1" width="6.8515625" style="4" bestFit="1" customWidth="1"/>
    <col min="2" max="2" width="7.57421875" style="4" bestFit="1" customWidth="1"/>
    <col min="3" max="3" width="12.140625" style="4" bestFit="1" customWidth="1"/>
    <col min="4" max="4" width="8.7109375" style="4" bestFit="1" customWidth="1"/>
    <col min="5" max="5" width="10.7109375" style="4" customWidth="1"/>
    <col min="6" max="6" width="9.140625" style="7" customWidth="1"/>
    <col min="7" max="7" width="3.140625" style="7" customWidth="1"/>
    <col min="8" max="8" width="9.140625" style="4" customWidth="1"/>
    <col min="9" max="9" width="10.28125" style="4" customWidth="1"/>
    <col min="10" max="10" width="12.140625" style="4" customWidth="1"/>
    <col min="11" max="11" width="8.421875" style="4" customWidth="1"/>
    <col min="12" max="12" width="10.00390625" style="4" customWidth="1"/>
    <col min="13" max="13" width="11.7109375" style="4" bestFit="1" customWidth="1"/>
    <col min="14" max="16384" width="9.140625" style="4" customWidth="1"/>
  </cols>
  <sheetData>
    <row r="1" spans="1:8" ht="18.75" thickBot="1">
      <c r="A1" s="72" t="s">
        <v>16</v>
      </c>
      <c r="D1" s="72"/>
      <c r="E1" s="72"/>
      <c r="G1" s="73"/>
      <c r="H1" s="72" t="s">
        <v>17</v>
      </c>
    </row>
    <row r="2" spans="1:13" ht="28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5</v>
      </c>
      <c r="F2" s="57" t="s">
        <v>6</v>
      </c>
      <c r="G2" s="66"/>
      <c r="H2" s="1" t="s">
        <v>0</v>
      </c>
      <c r="I2" s="2" t="s">
        <v>1</v>
      </c>
      <c r="J2" s="2" t="s">
        <v>2</v>
      </c>
      <c r="K2" s="3" t="s">
        <v>3</v>
      </c>
      <c r="L2" s="3" t="s">
        <v>5</v>
      </c>
      <c r="M2" s="88" t="s">
        <v>6</v>
      </c>
    </row>
    <row r="3" spans="1:13" ht="12.75">
      <c r="A3" s="18">
        <v>39607</v>
      </c>
      <c r="B3" s="12">
        <v>850</v>
      </c>
      <c r="C3" s="13">
        <v>200347</v>
      </c>
      <c r="D3" s="13">
        <f aca="true" t="shared" si="0" ref="D3:D19">SUM(C3)/(B3)</f>
        <v>235.70235294117646</v>
      </c>
      <c r="E3" s="14">
        <f>C3</f>
        <v>200347</v>
      </c>
      <c r="F3" s="58">
        <v>1</v>
      </c>
      <c r="G3" s="67"/>
      <c r="H3" s="18">
        <v>39607</v>
      </c>
      <c r="I3" s="12">
        <v>850</v>
      </c>
      <c r="J3" s="13">
        <v>150000</v>
      </c>
      <c r="K3" s="13">
        <f aca="true" t="shared" si="1" ref="K3:K32">SUM(J3)/(I3)</f>
        <v>176.47058823529412</v>
      </c>
      <c r="L3" s="14">
        <v>150000</v>
      </c>
      <c r="M3" s="89">
        <v>1</v>
      </c>
    </row>
    <row r="4" spans="1:13" ht="12.75">
      <c r="A4" s="8">
        <v>39608</v>
      </c>
      <c r="B4" s="6">
        <v>950</v>
      </c>
      <c r="C4" s="5">
        <f>C3+E4</f>
        <v>926989</v>
      </c>
      <c r="D4" s="5">
        <f t="shared" si="0"/>
        <v>975.7778947368421</v>
      </c>
      <c r="E4" s="9">
        <v>726642</v>
      </c>
      <c r="F4" s="59">
        <f>F3+1</f>
        <v>2</v>
      </c>
      <c r="G4" s="68"/>
      <c r="H4" s="8">
        <v>39608</v>
      </c>
      <c r="I4" s="6">
        <v>950</v>
      </c>
      <c r="J4" s="5">
        <f>J3+L4</f>
        <v>450000</v>
      </c>
      <c r="K4" s="5">
        <f t="shared" si="1"/>
        <v>473.6842105263158</v>
      </c>
      <c r="L4" s="9">
        <v>300000</v>
      </c>
      <c r="M4" s="10">
        <f>M3+1</f>
        <v>2</v>
      </c>
    </row>
    <row r="5" spans="1:13" ht="12.75">
      <c r="A5" s="16">
        <v>39609</v>
      </c>
      <c r="B5" s="6">
        <v>1300</v>
      </c>
      <c r="C5" s="5">
        <f aca="true" t="shared" si="2" ref="C5:C32">C4+E5</f>
        <v>1837280</v>
      </c>
      <c r="D5" s="5">
        <f t="shared" si="0"/>
        <v>1413.2923076923078</v>
      </c>
      <c r="E5" s="9">
        <v>910291</v>
      </c>
      <c r="F5" s="59">
        <f>F4+1</f>
        <v>3</v>
      </c>
      <c r="G5" s="68"/>
      <c r="H5" s="16">
        <v>39609</v>
      </c>
      <c r="I5" s="6">
        <v>1300</v>
      </c>
      <c r="J5" s="5">
        <f>J4+L5</f>
        <v>1300000</v>
      </c>
      <c r="K5" s="5">
        <f t="shared" si="1"/>
        <v>1000</v>
      </c>
      <c r="L5" s="9">
        <v>850000</v>
      </c>
      <c r="M5" s="10">
        <f>M4+1</f>
        <v>3</v>
      </c>
    </row>
    <row r="6" spans="1:13" ht="12.75">
      <c r="A6" s="8">
        <v>39610</v>
      </c>
      <c r="B6" s="6">
        <v>10800</v>
      </c>
      <c r="C6" s="5">
        <f t="shared" si="2"/>
        <v>3291053</v>
      </c>
      <c r="D6" s="5">
        <f t="shared" si="0"/>
        <v>304.72712962962964</v>
      </c>
      <c r="E6" s="9">
        <v>1453773</v>
      </c>
      <c r="F6" s="59">
        <f>F5+1</f>
        <v>4</v>
      </c>
      <c r="G6" s="68"/>
      <c r="H6" s="8">
        <v>39610</v>
      </c>
      <c r="I6" s="6">
        <v>10800</v>
      </c>
      <c r="J6" s="5">
        <f aca="true" t="shared" si="3" ref="J6:J32">J5+L6</f>
        <v>2700000</v>
      </c>
      <c r="K6" s="5">
        <f t="shared" si="1"/>
        <v>250</v>
      </c>
      <c r="L6" s="9">
        <v>1400000</v>
      </c>
      <c r="M6" s="10">
        <f>M5+1</f>
        <v>4</v>
      </c>
    </row>
    <row r="7" spans="1:13" ht="12.75">
      <c r="A7" s="8">
        <v>39611</v>
      </c>
      <c r="B7" s="6">
        <v>18427</v>
      </c>
      <c r="C7" s="5">
        <f t="shared" si="2"/>
        <v>5097102</v>
      </c>
      <c r="D7" s="5">
        <f t="shared" si="0"/>
        <v>276.6105171758832</v>
      </c>
      <c r="E7" s="9">
        <v>1806049</v>
      </c>
      <c r="F7" s="59">
        <f>F6+1</f>
        <v>5</v>
      </c>
      <c r="G7" s="68"/>
      <c r="H7" s="8">
        <v>39611</v>
      </c>
      <c r="I7" s="6">
        <v>18427</v>
      </c>
      <c r="J7" s="5">
        <f t="shared" si="3"/>
        <v>3700000</v>
      </c>
      <c r="K7" s="5">
        <f t="shared" si="1"/>
        <v>200.7923156238129</v>
      </c>
      <c r="L7" s="9">
        <v>1000000</v>
      </c>
      <c r="M7" s="10">
        <f>M6+1</f>
        <v>5</v>
      </c>
    </row>
    <row r="8" spans="1:13" ht="12.75">
      <c r="A8" s="8">
        <v>39612</v>
      </c>
      <c r="B8" s="6">
        <v>23575</v>
      </c>
      <c r="C8" s="5">
        <f t="shared" si="2"/>
        <v>7005599</v>
      </c>
      <c r="D8" s="5">
        <f t="shared" si="0"/>
        <v>297.1622057264051</v>
      </c>
      <c r="E8" s="9">
        <f>1846571+61926</f>
        <v>1908497</v>
      </c>
      <c r="F8" s="59">
        <f aca="true" t="shared" si="4" ref="F8:F21">F7+1</f>
        <v>6</v>
      </c>
      <c r="G8" s="68"/>
      <c r="H8" s="8">
        <v>39612</v>
      </c>
      <c r="I8" s="6">
        <v>23575</v>
      </c>
      <c r="J8" s="5">
        <f>J7+L8</f>
        <v>4300000</v>
      </c>
      <c r="K8" s="5">
        <f t="shared" si="1"/>
        <v>182.3966065747614</v>
      </c>
      <c r="L8" s="9">
        <f>600000</f>
        <v>600000</v>
      </c>
      <c r="M8" s="10">
        <f aca="true" t="shared" si="5" ref="M8:M32">M7+1</f>
        <v>6</v>
      </c>
    </row>
    <row r="9" spans="1:13" ht="12.75">
      <c r="A9" s="17">
        <v>39613</v>
      </c>
      <c r="B9" s="6">
        <v>32382</v>
      </c>
      <c r="C9" s="5">
        <f t="shared" si="2"/>
        <v>9574209</v>
      </c>
      <c r="D9" s="5">
        <f t="shared" si="0"/>
        <v>295.66453585325183</v>
      </c>
      <c r="E9" s="5">
        <f>1618610+950000</f>
        <v>2568610</v>
      </c>
      <c r="F9" s="60">
        <f t="shared" si="4"/>
        <v>7</v>
      </c>
      <c r="G9" s="68"/>
      <c r="H9" s="17">
        <v>39613</v>
      </c>
      <c r="I9" s="6">
        <v>32382</v>
      </c>
      <c r="J9" s="5">
        <f t="shared" si="3"/>
        <v>6000000</v>
      </c>
      <c r="K9" s="5">
        <f t="shared" si="1"/>
        <v>185.2881230313137</v>
      </c>
      <c r="L9" s="5">
        <f>1700000</f>
        <v>1700000</v>
      </c>
      <c r="M9" s="15">
        <f t="shared" si="5"/>
        <v>7</v>
      </c>
    </row>
    <row r="10" spans="1:13" ht="12.75">
      <c r="A10" s="11">
        <v>39614</v>
      </c>
      <c r="B10" s="6">
        <v>33305</v>
      </c>
      <c r="C10" s="5">
        <f t="shared" si="2"/>
        <v>12180865</v>
      </c>
      <c r="D10" s="5">
        <f t="shared" si="0"/>
        <v>365.73682630235703</v>
      </c>
      <c r="E10" s="5">
        <f>1326656+1280000</f>
        <v>2606656</v>
      </c>
      <c r="F10" s="59">
        <f t="shared" si="4"/>
        <v>8</v>
      </c>
      <c r="G10" s="68"/>
      <c r="H10" s="11">
        <v>39614</v>
      </c>
      <c r="I10" s="6">
        <v>33305</v>
      </c>
      <c r="J10" s="5">
        <f t="shared" si="3"/>
        <v>8300000</v>
      </c>
      <c r="K10" s="5">
        <f t="shared" si="1"/>
        <v>249.2118300555472</v>
      </c>
      <c r="L10" s="5">
        <f>2300000</f>
        <v>2300000</v>
      </c>
      <c r="M10" s="10">
        <f t="shared" si="5"/>
        <v>8</v>
      </c>
    </row>
    <row r="11" spans="1:13" ht="12.75">
      <c r="A11" s="8">
        <v>39615</v>
      </c>
      <c r="B11" s="6">
        <v>33305</v>
      </c>
      <c r="C11" s="5">
        <f t="shared" si="2"/>
        <v>15000000</v>
      </c>
      <c r="D11" s="5">
        <f t="shared" si="0"/>
        <v>450.38282540159133</v>
      </c>
      <c r="E11" s="5">
        <f>1319135+1500000</f>
        <v>2819135</v>
      </c>
      <c r="F11" s="60">
        <f t="shared" si="4"/>
        <v>9</v>
      </c>
      <c r="G11" s="68"/>
      <c r="H11" s="8">
        <v>39615</v>
      </c>
      <c r="I11" s="6">
        <v>33305</v>
      </c>
      <c r="J11" s="5">
        <f t="shared" si="3"/>
        <v>12200000</v>
      </c>
      <c r="K11" s="5">
        <f t="shared" si="1"/>
        <v>366.311364659961</v>
      </c>
      <c r="L11" s="5">
        <f>3900000</f>
        <v>3900000</v>
      </c>
      <c r="M11" s="15">
        <f t="shared" si="5"/>
        <v>9</v>
      </c>
    </row>
    <row r="12" spans="1:13" ht="12.75">
      <c r="A12" s="24">
        <v>39616</v>
      </c>
      <c r="B12" s="56">
        <v>36305</v>
      </c>
      <c r="C12" s="19">
        <f t="shared" si="2"/>
        <v>17819135</v>
      </c>
      <c r="D12" s="19">
        <f t="shared" si="0"/>
        <v>490.817655970252</v>
      </c>
      <c r="E12" s="19">
        <v>2819135</v>
      </c>
      <c r="F12" s="61">
        <f t="shared" si="4"/>
        <v>10</v>
      </c>
      <c r="G12" s="68"/>
      <c r="H12" s="8">
        <v>39616</v>
      </c>
      <c r="I12" s="6">
        <v>35339</v>
      </c>
      <c r="J12" s="5">
        <f t="shared" si="3"/>
        <v>16000000</v>
      </c>
      <c r="K12" s="5">
        <f t="shared" si="1"/>
        <v>452.7575766150712</v>
      </c>
      <c r="L12" s="5">
        <v>3800000</v>
      </c>
      <c r="M12" s="15">
        <f t="shared" si="5"/>
        <v>10</v>
      </c>
    </row>
    <row r="13" spans="1:13" ht="12.75">
      <c r="A13" s="54">
        <v>39617</v>
      </c>
      <c r="B13" s="6">
        <v>39305</v>
      </c>
      <c r="C13" s="55">
        <f t="shared" si="2"/>
        <v>20638270</v>
      </c>
      <c r="D13" s="5">
        <f t="shared" si="0"/>
        <v>525.0800152652334</v>
      </c>
      <c r="E13" s="5">
        <v>2819135</v>
      </c>
      <c r="F13" s="59">
        <f t="shared" si="4"/>
        <v>11</v>
      </c>
      <c r="G13" s="68"/>
      <c r="H13" s="8">
        <v>39617</v>
      </c>
      <c r="I13" s="6">
        <v>42718</v>
      </c>
      <c r="J13" s="5">
        <f t="shared" si="3"/>
        <v>19500000</v>
      </c>
      <c r="K13" s="5">
        <f t="shared" si="1"/>
        <v>456.4820450395618</v>
      </c>
      <c r="L13" s="5">
        <v>3500000</v>
      </c>
      <c r="M13" s="10">
        <f t="shared" si="5"/>
        <v>11</v>
      </c>
    </row>
    <row r="14" spans="1:13" ht="12.75">
      <c r="A14" s="54">
        <v>39618</v>
      </c>
      <c r="B14" s="6">
        <v>42305</v>
      </c>
      <c r="C14" s="55">
        <f t="shared" si="2"/>
        <v>23457405</v>
      </c>
      <c r="D14" s="5">
        <f t="shared" si="0"/>
        <v>554.4830398298074</v>
      </c>
      <c r="E14" s="5">
        <v>2819135</v>
      </c>
      <c r="F14" s="59">
        <f t="shared" si="4"/>
        <v>12</v>
      </c>
      <c r="G14" s="68"/>
      <c r="H14" s="8">
        <v>39618</v>
      </c>
      <c r="I14" s="6">
        <v>49200</v>
      </c>
      <c r="J14" s="5">
        <f t="shared" si="3"/>
        <v>22000000</v>
      </c>
      <c r="K14" s="5">
        <f t="shared" si="1"/>
        <v>447.1544715447154</v>
      </c>
      <c r="L14" s="5">
        <v>2500000</v>
      </c>
      <c r="M14" s="10">
        <f t="shared" si="5"/>
        <v>12</v>
      </c>
    </row>
    <row r="15" spans="1:13" ht="12.75">
      <c r="A15" s="54">
        <v>39619</v>
      </c>
      <c r="B15" s="6">
        <v>45305</v>
      </c>
      <c r="C15" s="74">
        <f t="shared" si="2"/>
        <v>26276540</v>
      </c>
      <c r="D15" s="5">
        <f t="shared" si="0"/>
        <v>579.9920538571902</v>
      </c>
      <c r="E15" s="5">
        <v>2819135</v>
      </c>
      <c r="F15" s="59">
        <f t="shared" si="4"/>
        <v>13</v>
      </c>
      <c r="G15" s="68"/>
      <c r="H15" s="8">
        <v>39619</v>
      </c>
      <c r="I15" s="6">
        <v>50320</v>
      </c>
      <c r="J15" s="65">
        <f t="shared" si="3"/>
        <v>25100000</v>
      </c>
      <c r="K15" s="5">
        <f t="shared" si="1"/>
        <v>498.8076311605723</v>
      </c>
      <c r="L15" s="5">
        <v>3100000</v>
      </c>
      <c r="M15" s="15">
        <f t="shared" si="5"/>
        <v>13</v>
      </c>
    </row>
    <row r="16" spans="1:13" ht="12.75">
      <c r="A16" s="26">
        <v>39620</v>
      </c>
      <c r="B16" s="27">
        <v>48305</v>
      </c>
      <c r="C16" s="28">
        <f t="shared" si="2"/>
        <v>29095675</v>
      </c>
      <c r="D16" s="28">
        <f t="shared" si="0"/>
        <v>602.3325742676742</v>
      </c>
      <c r="E16" s="28">
        <v>2819135</v>
      </c>
      <c r="F16" s="62">
        <f t="shared" si="4"/>
        <v>14</v>
      </c>
      <c r="G16" s="68"/>
      <c r="H16" s="75">
        <v>39620</v>
      </c>
      <c r="I16" s="76">
        <v>51305</v>
      </c>
      <c r="J16" s="77">
        <f t="shared" si="3"/>
        <v>28200000</v>
      </c>
      <c r="K16" s="77">
        <f t="shared" si="1"/>
        <v>549.6540298216548</v>
      </c>
      <c r="L16" s="77">
        <v>3100000</v>
      </c>
      <c r="M16" s="78">
        <f t="shared" si="5"/>
        <v>14</v>
      </c>
    </row>
    <row r="17" spans="1:13" ht="12.75">
      <c r="A17" s="8">
        <v>39621</v>
      </c>
      <c r="B17" s="6">
        <v>51305</v>
      </c>
      <c r="C17" s="5">
        <f t="shared" si="2"/>
        <v>31595675</v>
      </c>
      <c r="D17" s="5">
        <f t="shared" si="0"/>
        <v>615.8400740668551</v>
      </c>
      <c r="E17" s="5">
        <v>2500000</v>
      </c>
      <c r="F17" s="59">
        <f t="shared" si="4"/>
        <v>15</v>
      </c>
      <c r="G17" s="68"/>
      <c r="H17" s="75">
        <v>39621</v>
      </c>
      <c r="I17" s="76">
        <v>51305</v>
      </c>
      <c r="J17" s="77">
        <f t="shared" si="3"/>
        <v>31019135</v>
      </c>
      <c r="K17" s="77">
        <f t="shared" si="1"/>
        <v>604.6025728486502</v>
      </c>
      <c r="L17" s="77">
        <v>2819135</v>
      </c>
      <c r="M17" s="78">
        <f t="shared" si="5"/>
        <v>15</v>
      </c>
    </row>
    <row r="18" spans="1:13" ht="12.75">
      <c r="A18" s="8">
        <v>39622</v>
      </c>
      <c r="B18" s="6">
        <v>54305</v>
      </c>
      <c r="C18" s="5">
        <f t="shared" si="2"/>
        <v>33995675</v>
      </c>
      <c r="D18" s="5">
        <f t="shared" si="0"/>
        <v>626.0137188104226</v>
      </c>
      <c r="E18" s="5">
        <v>2400000</v>
      </c>
      <c r="F18" s="59">
        <f t="shared" si="4"/>
        <v>16</v>
      </c>
      <c r="G18" s="68"/>
      <c r="H18" s="75">
        <v>39622</v>
      </c>
      <c r="I18" s="76">
        <v>54305</v>
      </c>
      <c r="J18" s="77">
        <f t="shared" si="3"/>
        <v>33519135</v>
      </c>
      <c r="K18" s="77">
        <f t="shared" si="1"/>
        <v>617.2384679127152</v>
      </c>
      <c r="L18" s="77">
        <v>2500000</v>
      </c>
      <c r="M18" s="78">
        <f t="shared" si="5"/>
        <v>16</v>
      </c>
    </row>
    <row r="19" spans="1:13" ht="12.75">
      <c r="A19" s="8">
        <v>39623</v>
      </c>
      <c r="B19" s="6">
        <v>57305</v>
      </c>
      <c r="C19" s="5">
        <f t="shared" si="2"/>
        <v>36295675</v>
      </c>
      <c r="D19" s="5">
        <f t="shared" si="0"/>
        <v>633.3771049646627</v>
      </c>
      <c r="E19" s="5">
        <v>2300000</v>
      </c>
      <c r="F19" s="59">
        <f t="shared" si="4"/>
        <v>17</v>
      </c>
      <c r="G19" s="68"/>
      <c r="H19" s="75">
        <v>39623</v>
      </c>
      <c r="I19" s="76">
        <v>57305</v>
      </c>
      <c r="J19" s="77">
        <f t="shared" si="3"/>
        <v>35919135</v>
      </c>
      <c r="K19" s="77">
        <f t="shared" si="1"/>
        <v>626.8062996248146</v>
      </c>
      <c r="L19" s="77">
        <v>2400000</v>
      </c>
      <c r="M19" s="78">
        <f t="shared" si="5"/>
        <v>17</v>
      </c>
    </row>
    <row r="20" spans="1:13" ht="12.75">
      <c r="A20" s="8">
        <v>39624</v>
      </c>
      <c r="B20" s="6">
        <v>60305</v>
      </c>
      <c r="C20" s="5">
        <f t="shared" si="2"/>
        <v>38295675</v>
      </c>
      <c r="D20" s="5">
        <f aca="true" t="shared" si="6" ref="D20:D32">SUM(C20)/(B20)</f>
        <v>635.0331647458752</v>
      </c>
      <c r="E20" s="5">
        <v>2000000</v>
      </c>
      <c r="F20" s="59">
        <f t="shared" si="4"/>
        <v>18</v>
      </c>
      <c r="G20" s="68"/>
      <c r="H20" s="75">
        <v>39624</v>
      </c>
      <c r="I20" s="76">
        <v>60305</v>
      </c>
      <c r="J20" s="77">
        <f t="shared" si="3"/>
        <v>38219135</v>
      </c>
      <c r="K20" s="77">
        <f t="shared" si="1"/>
        <v>633.7639499212337</v>
      </c>
      <c r="L20" s="77">
        <v>2300000</v>
      </c>
      <c r="M20" s="78">
        <f t="shared" si="5"/>
        <v>18</v>
      </c>
    </row>
    <row r="21" spans="1:13" ht="12.75">
      <c r="A21" s="8">
        <v>39625</v>
      </c>
      <c r="B21" s="6">
        <v>63305</v>
      </c>
      <c r="C21" s="5">
        <f t="shared" si="2"/>
        <v>40195675</v>
      </c>
      <c r="D21" s="5">
        <f t="shared" si="6"/>
        <v>634.9526103783271</v>
      </c>
      <c r="E21" s="5">
        <v>1900000</v>
      </c>
      <c r="F21" s="59">
        <f t="shared" si="4"/>
        <v>19</v>
      </c>
      <c r="G21" s="68"/>
      <c r="H21" s="75">
        <v>39625</v>
      </c>
      <c r="I21" s="76">
        <v>63305</v>
      </c>
      <c r="J21" s="77">
        <f t="shared" si="3"/>
        <v>40219135</v>
      </c>
      <c r="K21" s="77">
        <f t="shared" si="1"/>
        <v>635.3231972198089</v>
      </c>
      <c r="L21" s="77">
        <v>2000000</v>
      </c>
      <c r="M21" s="78">
        <f t="shared" si="5"/>
        <v>19</v>
      </c>
    </row>
    <row r="22" spans="1:13" ht="12.75">
      <c r="A22" s="8">
        <v>39626</v>
      </c>
      <c r="B22" s="6">
        <v>66305</v>
      </c>
      <c r="C22" s="5">
        <f t="shared" si="2"/>
        <v>41995675</v>
      </c>
      <c r="D22" s="5">
        <f t="shared" si="6"/>
        <v>633.3711635623256</v>
      </c>
      <c r="E22" s="5">
        <v>1800000</v>
      </c>
      <c r="F22" s="59">
        <f aca="true" t="shared" si="7" ref="F22:F32">F21+1</f>
        <v>20</v>
      </c>
      <c r="G22" s="68"/>
      <c r="H22" s="75">
        <v>39626</v>
      </c>
      <c r="I22" s="76">
        <v>66305</v>
      </c>
      <c r="J22" s="77">
        <f t="shared" si="3"/>
        <v>42119135</v>
      </c>
      <c r="K22" s="77">
        <f t="shared" si="1"/>
        <v>635.2331649196893</v>
      </c>
      <c r="L22" s="77">
        <v>1900000</v>
      </c>
      <c r="M22" s="78">
        <f t="shared" si="5"/>
        <v>20</v>
      </c>
    </row>
    <row r="23" spans="1:13" ht="12.75">
      <c r="A23" s="8">
        <v>39627</v>
      </c>
      <c r="B23" s="6">
        <v>69305</v>
      </c>
      <c r="C23" s="5">
        <f t="shared" si="2"/>
        <v>43495675</v>
      </c>
      <c r="D23" s="5">
        <f t="shared" si="6"/>
        <v>627.5979366568068</v>
      </c>
      <c r="E23" s="5">
        <v>1500000</v>
      </c>
      <c r="F23" s="59">
        <f t="shared" si="7"/>
        <v>21</v>
      </c>
      <c r="G23" s="68"/>
      <c r="H23" s="75">
        <v>39627</v>
      </c>
      <c r="I23" s="76">
        <v>69305</v>
      </c>
      <c r="J23" s="77">
        <f t="shared" si="3"/>
        <v>43919135</v>
      </c>
      <c r="K23" s="77">
        <f t="shared" si="1"/>
        <v>633.7080297236852</v>
      </c>
      <c r="L23" s="77">
        <v>1800000</v>
      </c>
      <c r="M23" s="78">
        <f t="shared" si="5"/>
        <v>21</v>
      </c>
    </row>
    <row r="24" spans="1:13" ht="12.75">
      <c r="A24" s="8">
        <v>39628</v>
      </c>
      <c r="B24" s="6">
        <v>72305</v>
      </c>
      <c r="C24" s="5">
        <f t="shared" si="2"/>
        <v>44895675</v>
      </c>
      <c r="D24" s="5">
        <f t="shared" si="6"/>
        <v>620.9207523684393</v>
      </c>
      <c r="E24" s="5">
        <v>1400000</v>
      </c>
      <c r="F24" s="59">
        <f t="shared" si="7"/>
        <v>22</v>
      </c>
      <c r="G24" s="68"/>
      <c r="H24" s="75">
        <v>39628</v>
      </c>
      <c r="I24" s="76">
        <v>72305</v>
      </c>
      <c r="J24" s="77">
        <f t="shared" si="3"/>
        <v>45319135</v>
      </c>
      <c r="K24" s="77">
        <f t="shared" si="1"/>
        <v>626.7773321347072</v>
      </c>
      <c r="L24" s="77">
        <v>1400000</v>
      </c>
      <c r="M24" s="78">
        <f t="shared" si="5"/>
        <v>22</v>
      </c>
    </row>
    <row r="25" spans="1:13" ht="12.75">
      <c r="A25" s="8">
        <v>39629</v>
      </c>
      <c r="B25" s="6">
        <v>75305</v>
      </c>
      <c r="C25" s="5">
        <f t="shared" si="2"/>
        <v>46195675</v>
      </c>
      <c r="D25" s="5">
        <f t="shared" si="6"/>
        <v>613.4476462386295</v>
      </c>
      <c r="E25" s="5">
        <v>1300000</v>
      </c>
      <c r="F25" s="59">
        <f t="shared" si="7"/>
        <v>23</v>
      </c>
      <c r="G25" s="68"/>
      <c r="H25" s="75">
        <v>39629</v>
      </c>
      <c r="I25" s="76">
        <v>75305</v>
      </c>
      <c r="J25" s="77">
        <f t="shared" si="3"/>
        <v>46619135</v>
      </c>
      <c r="K25" s="77">
        <f t="shared" si="1"/>
        <v>619.070911626054</v>
      </c>
      <c r="L25" s="77">
        <v>1300000</v>
      </c>
      <c r="M25" s="78">
        <f t="shared" si="5"/>
        <v>23</v>
      </c>
    </row>
    <row r="26" spans="1:13" ht="12.75">
      <c r="A26" s="29">
        <v>39630</v>
      </c>
      <c r="B26" s="30">
        <v>78305</v>
      </c>
      <c r="C26" s="31">
        <f t="shared" si="2"/>
        <v>47395675</v>
      </c>
      <c r="D26" s="31">
        <f t="shared" si="6"/>
        <v>605.2700976949109</v>
      </c>
      <c r="E26" s="31">
        <v>1200000</v>
      </c>
      <c r="F26" s="32">
        <f t="shared" si="7"/>
        <v>24</v>
      </c>
      <c r="G26" s="68"/>
      <c r="H26" s="79">
        <v>39630</v>
      </c>
      <c r="I26" s="80">
        <v>78305</v>
      </c>
      <c r="J26" s="81">
        <f t="shared" si="3"/>
        <v>47819135</v>
      </c>
      <c r="K26" s="81">
        <f t="shared" si="1"/>
        <v>610.6779260583615</v>
      </c>
      <c r="L26" s="81">
        <v>1200000</v>
      </c>
      <c r="M26" s="82">
        <f t="shared" si="5"/>
        <v>24</v>
      </c>
    </row>
    <row r="27" spans="1:13" ht="12.75">
      <c r="A27" s="8">
        <v>39631</v>
      </c>
      <c r="B27" s="6">
        <v>81600</v>
      </c>
      <c r="C27" s="5">
        <f t="shared" si="2"/>
        <v>48305966</v>
      </c>
      <c r="D27" s="5">
        <f t="shared" si="6"/>
        <v>591.9848774509804</v>
      </c>
      <c r="E27" s="9">
        <v>910291</v>
      </c>
      <c r="F27" s="10">
        <f t="shared" si="7"/>
        <v>25</v>
      </c>
      <c r="G27" s="68"/>
      <c r="H27" s="75">
        <v>39631</v>
      </c>
      <c r="I27" s="76">
        <v>81600</v>
      </c>
      <c r="J27" s="77">
        <f t="shared" si="3"/>
        <v>48729426</v>
      </c>
      <c r="K27" s="77">
        <f t="shared" si="1"/>
        <v>597.1743382352942</v>
      </c>
      <c r="L27" s="77">
        <v>910291</v>
      </c>
      <c r="M27" s="78">
        <f t="shared" si="5"/>
        <v>25</v>
      </c>
    </row>
    <row r="28" spans="1:13" ht="12.75">
      <c r="A28" s="8">
        <v>39632</v>
      </c>
      <c r="B28" s="6">
        <v>81600</v>
      </c>
      <c r="C28" s="5">
        <f t="shared" si="2"/>
        <v>49216257</v>
      </c>
      <c r="D28" s="5">
        <f t="shared" si="6"/>
        <v>603.1404044117647</v>
      </c>
      <c r="E28" s="9">
        <v>910291</v>
      </c>
      <c r="F28" s="10">
        <f t="shared" si="7"/>
        <v>26</v>
      </c>
      <c r="G28" s="68"/>
      <c r="H28" s="75">
        <v>39632</v>
      </c>
      <c r="I28" s="76">
        <v>81600</v>
      </c>
      <c r="J28" s="77">
        <f t="shared" si="3"/>
        <v>49639717</v>
      </c>
      <c r="K28" s="77">
        <f t="shared" si="1"/>
        <v>608.3298651960785</v>
      </c>
      <c r="L28" s="77">
        <v>910291</v>
      </c>
      <c r="M28" s="78">
        <f t="shared" si="5"/>
        <v>26</v>
      </c>
    </row>
    <row r="29" spans="1:13" ht="12.75">
      <c r="A29" s="8">
        <v>39633</v>
      </c>
      <c r="B29" s="6">
        <v>81600</v>
      </c>
      <c r="C29" s="5">
        <f t="shared" si="2"/>
        <v>50126548</v>
      </c>
      <c r="D29" s="5">
        <f t="shared" si="6"/>
        <v>614.295931372549</v>
      </c>
      <c r="E29" s="9">
        <v>910291</v>
      </c>
      <c r="F29" s="10">
        <f t="shared" si="7"/>
        <v>27</v>
      </c>
      <c r="G29" s="68"/>
      <c r="H29" s="75">
        <v>39633</v>
      </c>
      <c r="I29" s="76">
        <v>81600</v>
      </c>
      <c r="J29" s="77">
        <f t="shared" si="3"/>
        <v>50550008</v>
      </c>
      <c r="K29" s="77">
        <f t="shared" si="1"/>
        <v>619.4853921568628</v>
      </c>
      <c r="L29" s="77">
        <v>910291</v>
      </c>
      <c r="M29" s="78">
        <f t="shared" si="5"/>
        <v>27</v>
      </c>
    </row>
    <row r="30" spans="1:13" ht="12.75">
      <c r="A30" s="8">
        <v>39634</v>
      </c>
      <c r="B30" s="6">
        <v>81600</v>
      </c>
      <c r="C30" s="5">
        <f t="shared" si="2"/>
        <v>50853190</v>
      </c>
      <c r="D30" s="5">
        <f t="shared" si="6"/>
        <v>623.2008578431372</v>
      </c>
      <c r="E30" s="9">
        <v>726642</v>
      </c>
      <c r="F30" s="10">
        <f t="shared" si="7"/>
        <v>28</v>
      </c>
      <c r="G30" s="68"/>
      <c r="H30" s="75">
        <v>39634</v>
      </c>
      <c r="I30" s="76">
        <v>81600</v>
      </c>
      <c r="J30" s="77">
        <f t="shared" si="3"/>
        <v>51276650</v>
      </c>
      <c r="K30" s="77">
        <f t="shared" si="1"/>
        <v>628.3903186274509</v>
      </c>
      <c r="L30" s="77">
        <v>726642</v>
      </c>
      <c r="M30" s="78">
        <f t="shared" si="5"/>
        <v>28</v>
      </c>
    </row>
    <row r="31" spans="1:13" ht="12.75">
      <c r="A31" s="8">
        <v>39635</v>
      </c>
      <c r="B31" s="6">
        <v>81600</v>
      </c>
      <c r="C31" s="5">
        <f t="shared" si="2"/>
        <v>51579832</v>
      </c>
      <c r="D31" s="5">
        <f t="shared" si="6"/>
        <v>632.1057843137255</v>
      </c>
      <c r="E31" s="9">
        <v>726642</v>
      </c>
      <c r="F31" s="10">
        <f t="shared" si="7"/>
        <v>29</v>
      </c>
      <c r="G31" s="68"/>
      <c r="H31" s="75">
        <v>39635</v>
      </c>
      <c r="I31" s="76">
        <v>81600</v>
      </c>
      <c r="J31" s="77">
        <f t="shared" si="3"/>
        <v>52003292</v>
      </c>
      <c r="K31" s="77">
        <f t="shared" si="1"/>
        <v>637.2952450980392</v>
      </c>
      <c r="L31" s="77">
        <v>726642</v>
      </c>
      <c r="M31" s="78">
        <f t="shared" si="5"/>
        <v>29</v>
      </c>
    </row>
    <row r="32" spans="1:13" ht="12.75">
      <c r="A32" s="46">
        <v>39636</v>
      </c>
      <c r="B32" s="6">
        <v>81600</v>
      </c>
      <c r="C32" s="5">
        <f t="shared" si="2"/>
        <v>52306474</v>
      </c>
      <c r="D32" s="5">
        <f t="shared" si="6"/>
        <v>641.0107107843137</v>
      </c>
      <c r="E32" s="9">
        <v>726642</v>
      </c>
      <c r="F32" s="10">
        <f t="shared" si="7"/>
        <v>30</v>
      </c>
      <c r="G32" s="68"/>
      <c r="H32" s="83">
        <v>39636</v>
      </c>
      <c r="I32" s="76">
        <v>81600</v>
      </c>
      <c r="J32" s="77">
        <f t="shared" si="3"/>
        <v>52729934</v>
      </c>
      <c r="K32" s="77">
        <f t="shared" si="1"/>
        <v>646.2001715686274</v>
      </c>
      <c r="L32" s="77">
        <v>726642</v>
      </c>
      <c r="M32" s="78">
        <f t="shared" si="5"/>
        <v>30</v>
      </c>
    </row>
    <row r="33" spans="1:13" ht="12.75">
      <c r="A33" s="47">
        <v>39651</v>
      </c>
      <c r="B33" s="48">
        <f>B32</f>
        <v>81600</v>
      </c>
      <c r="C33" s="49">
        <f>C32+(E33*15)</f>
        <v>55306474</v>
      </c>
      <c r="D33" s="49">
        <f>SUM(C33)/(B33)</f>
        <v>677.7754166666666</v>
      </c>
      <c r="E33" s="49">
        <v>200000</v>
      </c>
      <c r="F33" s="50" t="s">
        <v>13</v>
      </c>
      <c r="G33" s="69"/>
      <c r="H33" s="84">
        <v>39651</v>
      </c>
      <c r="I33" s="85">
        <f>I32</f>
        <v>81600</v>
      </c>
      <c r="J33" s="86">
        <f>J32+(L33*15)</f>
        <v>55729934</v>
      </c>
      <c r="K33" s="86">
        <f>SUM(J33)/(I33)</f>
        <v>682.9648774509803</v>
      </c>
      <c r="L33" s="86">
        <v>200000</v>
      </c>
      <c r="M33" s="87" t="s">
        <v>13</v>
      </c>
    </row>
    <row r="34" spans="1:13" ht="12.75">
      <c r="A34" s="33"/>
      <c r="B34" s="34" t="s">
        <v>7</v>
      </c>
      <c r="C34" s="35">
        <f>C33</f>
        <v>55306474</v>
      </c>
      <c r="D34" s="36">
        <f>C34/B32</f>
        <v>677.7754166666666</v>
      </c>
      <c r="E34" s="25">
        <f>C34/45</f>
        <v>1229032.7555555555</v>
      </c>
      <c r="F34" s="37" t="s">
        <v>4</v>
      </c>
      <c r="G34" s="68"/>
      <c r="H34" s="8"/>
      <c r="I34" s="63" t="s">
        <v>7</v>
      </c>
      <c r="J34" s="64">
        <f>J33</f>
        <v>55729934</v>
      </c>
      <c r="K34" s="65">
        <f>J34/I32</f>
        <v>682.9648774509803</v>
      </c>
      <c r="L34" s="64">
        <f>J34/45</f>
        <v>1238442.9777777777</v>
      </c>
      <c r="M34" s="10" t="s">
        <v>4</v>
      </c>
    </row>
    <row r="35" spans="1:7" ht="12.75">
      <c r="A35" s="23" t="s">
        <v>14</v>
      </c>
      <c r="B35" s="20"/>
      <c r="C35" s="21"/>
      <c r="D35" s="20"/>
      <c r="E35" s="20"/>
      <c r="F35" s="22"/>
      <c r="G35" s="70"/>
    </row>
    <row r="36" spans="1:13" ht="12.75">
      <c r="A36" s="38" t="s">
        <v>11</v>
      </c>
      <c r="B36" s="39"/>
      <c r="C36" s="40"/>
      <c r="D36" s="39"/>
      <c r="E36" s="39"/>
      <c r="F36" s="41"/>
      <c r="G36" s="70"/>
      <c r="H36" s="90" t="s">
        <v>9</v>
      </c>
      <c r="I36" s="91"/>
      <c r="J36" s="96" t="s">
        <v>18</v>
      </c>
      <c r="K36" s="97"/>
      <c r="L36" s="97"/>
      <c r="M36" s="98"/>
    </row>
    <row r="37" spans="1:9" ht="12.75">
      <c r="A37" s="42" t="s">
        <v>12</v>
      </c>
      <c r="B37" s="43"/>
      <c r="C37" s="44"/>
      <c r="D37" s="43"/>
      <c r="E37" s="43"/>
      <c r="F37" s="45"/>
      <c r="G37" s="70"/>
      <c r="H37" s="92" t="s">
        <v>10</v>
      </c>
      <c r="I37" s="93"/>
    </row>
    <row r="38" spans="1:9" ht="12.75">
      <c r="A38" s="51" t="s">
        <v>15</v>
      </c>
      <c r="B38" s="52"/>
      <c r="C38" s="52"/>
      <c r="D38" s="52"/>
      <c r="E38" s="52"/>
      <c r="F38" s="53"/>
      <c r="G38" s="71"/>
      <c r="H38" s="94" t="s">
        <v>8</v>
      </c>
      <c r="I38" s="95"/>
    </row>
  </sheetData>
  <sheetProtection/>
  <printOptions/>
  <pageMargins left="0.75" right="0.75" top="0.75" bottom="0.75" header="0.5" footer="0.5"/>
  <pageSetup horizontalDpi="600" verticalDpi="600" orientation="landscape" r:id="rId1"/>
  <headerFooter alignWithMargins="0">
    <oddHeader>&amp;C&amp;"Arial,Bold"&amp;14Attachment 2: Active Fire Reference Budget&amp;R&amp;D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Cavasso</dc:creator>
  <cp:keywords/>
  <dc:description/>
  <cp:lastModifiedBy>FSDefaultUser</cp:lastModifiedBy>
  <cp:lastPrinted>2008-06-21T20:14:48Z</cp:lastPrinted>
  <dcterms:created xsi:type="dcterms:W3CDTF">2007-07-01T12:36:48Z</dcterms:created>
  <dcterms:modified xsi:type="dcterms:W3CDTF">2008-06-21T20:33:57Z</dcterms:modified>
  <cp:category/>
  <cp:version/>
  <cp:contentType/>
  <cp:contentStatus/>
</cp:coreProperties>
</file>