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ylejohnson\AppData\Local\Microsoft\Windows\Temporary Internet Files\Content.Outlook\0D0FBVVG\"/>
    </mc:Choice>
  </mc:AlternateContent>
  <bookViews>
    <workbookView xWindow="0" yWindow="1800" windowWidth="22116" windowHeight="9696"/>
  </bookViews>
  <sheets>
    <sheet name="PNW IA Helis" sheetId="1" r:id="rId1"/>
    <sheet name="PNW Nat'l Large Fire Supp" sheetId="2" r:id="rId2"/>
    <sheet name="PNW Rappel Ops" sheetId="3" r:id="rId3"/>
    <sheet name="PNW Master File Data" sheetId="9" r:id="rId4"/>
    <sheet name="PNW Activity Summary " sheetId="7" r:id="rId5"/>
    <sheet name="AK Activity Summary" sheetId="10" r:id="rId6"/>
  </sheets>
  <definedNames>
    <definedName name="d" localSheetId="0">'PNW IA Helis'!$L$10</definedName>
    <definedName name="d">'PNW Activity Summary '!$B$10</definedName>
    <definedName name="IA_s">'PNW IA Helis'!$L$10</definedName>
    <definedName name="_xlnm.Print_Area" localSheetId="4">'PNW Activity Summary '!$A$3:$P$43</definedName>
    <definedName name="_xlnm.Print_Area" localSheetId="0">'PNW IA Helis'!$A$1:$O$103</definedName>
    <definedName name="_xlnm.Print_Area" localSheetId="3">'PNW Master File Data'!$B$1:$BF$34</definedName>
    <definedName name="_xlnm.Print_Area" localSheetId="2">'PNW Rappel Ops'!$A$1:$AJ$150</definedName>
  </definedNames>
  <calcPr calcId="152511"/>
</workbook>
</file>

<file path=xl/calcChain.xml><?xml version="1.0" encoding="utf-8"?>
<calcChain xmlns="http://schemas.openxmlformats.org/spreadsheetml/2006/main">
  <c r="U62" i="1" l="1"/>
  <c r="U47" i="1"/>
  <c r="U9" i="1"/>
  <c r="U8" i="1"/>
  <c r="U19" i="1"/>
  <c r="U18" i="1"/>
  <c r="U29" i="1"/>
  <c r="U28" i="1"/>
  <c r="U39" i="1"/>
  <c r="U38" i="1"/>
  <c r="U107" i="1"/>
  <c r="U106" i="1"/>
  <c r="U105" i="1"/>
  <c r="U89" i="1"/>
  <c r="U82" i="1"/>
  <c r="U79" i="1"/>
  <c r="U78" i="1"/>
  <c r="U72" i="1"/>
  <c r="U69" i="1"/>
  <c r="U68" i="1"/>
  <c r="U59" i="1"/>
  <c r="U58" i="1"/>
  <c r="U52" i="1"/>
  <c r="U51" i="1"/>
  <c r="U50" i="1"/>
  <c r="U49" i="1"/>
  <c r="U48" i="1"/>
  <c r="U46" i="1"/>
  <c r="U45" i="1"/>
  <c r="U42" i="1"/>
  <c r="U32" i="1"/>
  <c r="U25" i="1"/>
  <c r="U26" i="1"/>
  <c r="U27" i="1"/>
  <c r="U30" i="1"/>
  <c r="U31" i="1"/>
  <c r="U5" i="1"/>
  <c r="U10" i="1"/>
  <c r="U11" i="1"/>
  <c r="U12" i="1"/>
  <c r="AC22" i="2" l="1"/>
  <c r="A57" i="2"/>
  <c r="B106" i="1" l="1"/>
  <c r="C106" i="1"/>
  <c r="I107" i="1" l="1"/>
  <c r="I106" i="1"/>
  <c r="I105" i="1"/>
  <c r="H105" i="1"/>
  <c r="U120" i="1"/>
  <c r="U121" i="1"/>
  <c r="U119" i="1"/>
  <c r="U118" i="1"/>
  <c r="T121" i="1"/>
  <c r="T120" i="1"/>
  <c r="T119" i="1"/>
  <c r="T118" i="1"/>
  <c r="T110" i="1"/>
  <c r="T111" i="1"/>
  <c r="R109" i="1"/>
  <c r="U109" i="1" s="1"/>
  <c r="Q109" i="1"/>
  <c r="U111" i="1"/>
  <c r="U110" i="1"/>
  <c r="U108" i="1"/>
  <c r="U100" i="1"/>
  <c r="U101" i="1"/>
  <c r="U102" i="1"/>
  <c r="U88" i="1"/>
  <c r="U91" i="1"/>
  <c r="U92" i="1"/>
  <c r="U99" i="1"/>
  <c r="U97" i="1"/>
  <c r="U98" i="1"/>
  <c r="U96" i="1"/>
  <c r="U95" i="1"/>
  <c r="T102" i="1"/>
  <c r="T101" i="1"/>
  <c r="T100" i="1"/>
  <c r="T98" i="1"/>
  <c r="T97" i="1"/>
  <c r="T96" i="1"/>
  <c r="T95" i="1"/>
  <c r="T92" i="1"/>
  <c r="T88" i="1"/>
  <c r="T82" i="1"/>
  <c r="T79" i="1"/>
  <c r="T78" i="1"/>
  <c r="T72" i="1"/>
  <c r="T71" i="1"/>
  <c r="T70" i="1"/>
  <c r="T69" i="1"/>
  <c r="T68" i="1"/>
  <c r="T67" i="1"/>
  <c r="T66" i="1"/>
  <c r="T62" i="1"/>
  <c r="T59" i="1"/>
  <c r="T58" i="1"/>
  <c r="T31" i="1"/>
  <c r="T52" i="1"/>
  <c r="T51" i="1"/>
  <c r="T50" i="1"/>
  <c r="T49" i="1"/>
  <c r="T47" i="1"/>
  <c r="T48" i="1"/>
  <c r="T46" i="1"/>
  <c r="T45" i="1"/>
  <c r="T42" i="1"/>
  <c r="T39" i="1"/>
  <c r="T38" i="1"/>
  <c r="T32" i="1"/>
  <c r="T30" i="1"/>
  <c r="T29" i="1"/>
  <c r="T28" i="1"/>
  <c r="T27" i="1"/>
  <c r="T26" i="1"/>
  <c r="T25" i="1"/>
  <c r="T22" i="1"/>
  <c r="T19" i="1"/>
  <c r="T12" i="1"/>
  <c r="T11" i="1"/>
  <c r="T10" i="1"/>
  <c r="T9" i="1"/>
  <c r="T8" i="1"/>
  <c r="T5" i="1"/>
  <c r="AJ25" i="9"/>
  <c r="AZ25" i="9"/>
  <c r="AR25" i="9"/>
  <c r="AB25" i="9"/>
  <c r="AZ13" i="9"/>
  <c r="AR13" i="9"/>
  <c r="AJ13" i="9"/>
  <c r="AB13" i="9"/>
  <c r="T25" i="9"/>
  <c r="T13" i="9"/>
  <c r="C4" i="9"/>
  <c r="L13" i="9"/>
  <c r="L25" i="9"/>
  <c r="R81" i="3"/>
  <c r="R80" i="3"/>
  <c r="R79" i="3"/>
  <c r="R78" i="3"/>
  <c r="R74" i="3"/>
  <c r="R73" i="3"/>
  <c r="R72" i="3"/>
  <c r="R71" i="3"/>
  <c r="R75" i="3" s="1"/>
  <c r="R70" i="3"/>
  <c r="R69" i="3"/>
  <c r="U66" i="3"/>
  <c r="V66" i="3"/>
  <c r="U65" i="3"/>
  <c r="V65" i="3"/>
  <c r="R64" i="3"/>
  <c r="U63" i="3"/>
  <c r="V63" i="3"/>
  <c r="U62" i="3"/>
  <c r="V62" i="3"/>
  <c r="U61" i="3"/>
  <c r="V61" i="3"/>
  <c r="U58" i="3"/>
  <c r="V58" i="3"/>
  <c r="U57" i="3"/>
  <c r="V57" i="3"/>
  <c r="R56" i="3"/>
  <c r="U55" i="3"/>
  <c r="V55" i="3"/>
  <c r="U54" i="3"/>
  <c r="V54" i="3"/>
  <c r="U53" i="3"/>
  <c r="V53" i="3"/>
  <c r="W53" i="3"/>
  <c r="R40" i="3" l="1"/>
  <c r="U39" i="3"/>
  <c r="V39" i="3"/>
  <c r="U38" i="3"/>
  <c r="V38" i="3"/>
  <c r="U37" i="3"/>
  <c r="V37" i="3"/>
  <c r="U42" i="3"/>
  <c r="V42" i="3"/>
  <c r="U41" i="3"/>
  <c r="V41" i="3"/>
  <c r="U34" i="3" l="1"/>
  <c r="V34" i="3"/>
  <c r="U33" i="3"/>
  <c r="V33" i="3"/>
  <c r="R32" i="3"/>
  <c r="U31" i="3"/>
  <c r="V31" i="3"/>
  <c r="U29" i="3"/>
  <c r="V29" i="3"/>
  <c r="U30" i="3"/>
  <c r="V30" i="3"/>
  <c r="U26" i="3"/>
  <c r="V26" i="3"/>
  <c r="U25" i="3"/>
  <c r="V25" i="3"/>
  <c r="R24" i="3"/>
  <c r="U23" i="3"/>
  <c r="V23" i="3"/>
  <c r="U22" i="3"/>
  <c r="V22" i="3"/>
  <c r="U21" i="3"/>
  <c r="V21" i="3"/>
  <c r="U10" i="3"/>
  <c r="V10" i="3"/>
  <c r="U9" i="3"/>
  <c r="V9" i="3"/>
  <c r="R8" i="3"/>
  <c r="U7" i="3"/>
  <c r="V7" i="3"/>
  <c r="U6" i="3"/>
  <c r="V6" i="3"/>
  <c r="U5" i="3"/>
  <c r="V5" i="3"/>
  <c r="R115" i="1" l="1"/>
  <c r="AH8" i="1"/>
  <c r="R121" i="1"/>
  <c r="R120" i="1"/>
  <c r="R119" i="1"/>
  <c r="R118" i="1"/>
  <c r="R117" i="1"/>
  <c r="AH115" i="1"/>
  <c r="R112" i="1"/>
  <c r="R122" i="1" s="1"/>
  <c r="R111" i="1"/>
  <c r="R110" i="1"/>
  <c r="AH109" i="1"/>
  <c r="R108" i="1"/>
  <c r="R107" i="1"/>
  <c r="R106" i="1"/>
  <c r="R116" i="1" s="1"/>
  <c r="AH116" i="1" s="1"/>
  <c r="R105" i="1"/>
  <c r="AH105" i="1" s="1"/>
  <c r="T86" i="1"/>
  <c r="U86" i="1"/>
  <c r="T85" i="1"/>
  <c r="U85" i="1"/>
  <c r="T81" i="1"/>
  <c r="U81" i="1"/>
  <c r="T80" i="1"/>
  <c r="U80" i="1"/>
  <c r="R79" i="1"/>
  <c r="T77" i="1"/>
  <c r="U77" i="1"/>
  <c r="T75" i="1"/>
  <c r="U75" i="1"/>
  <c r="V75" i="1"/>
  <c r="T76" i="1"/>
  <c r="U76" i="1"/>
  <c r="T61" i="1"/>
  <c r="U61" i="1"/>
  <c r="T60" i="1"/>
  <c r="U60" i="1"/>
  <c r="R59" i="1"/>
  <c r="T57" i="1"/>
  <c r="U57" i="1"/>
  <c r="T56" i="1"/>
  <c r="U56" i="1"/>
  <c r="T55" i="1"/>
  <c r="U55" i="1"/>
  <c r="R49" i="1"/>
  <c r="T36" i="1"/>
  <c r="U36" i="1"/>
  <c r="T35" i="1"/>
  <c r="U35" i="1"/>
  <c r="T41" i="1"/>
  <c r="U41" i="1"/>
  <c r="T40" i="1"/>
  <c r="U40" i="1"/>
  <c r="R39" i="1"/>
  <c r="AH39" i="1" s="1"/>
  <c r="T37" i="1"/>
  <c r="U37" i="1"/>
  <c r="R9" i="1"/>
  <c r="R99" i="1"/>
  <c r="T91" i="1"/>
  <c r="T90" i="1"/>
  <c r="U90" i="1"/>
  <c r="R89" i="1"/>
  <c r="AH89" i="1" s="1"/>
  <c r="T87" i="1"/>
  <c r="U87" i="1"/>
  <c r="U66" i="1"/>
  <c r="T65" i="1"/>
  <c r="U65" i="1"/>
  <c r="U71" i="1"/>
  <c r="U70" i="1"/>
  <c r="R69" i="1"/>
  <c r="U67" i="1"/>
  <c r="T16" i="1"/>
  <c r="U16" i="1"/>
  <c r="T15" i="1"/>
  <c r="U15" i="1"/>
  <c r="R29" i="1"/>
  <c r="T21" i="1"/>
  <c r="U21" i="1"/>
  <c r="T20" i="1"/>
  <c r="U20" i="1"/>
  <c r="R19" i="1"/>
  <c r="T17" i="1"/>
  <c r="U17" i="1"/>
  <c r="T7" i="1"/>
  <c r="U7" i="1"/>
  <c r="T6" i="1"/>
  <c r="U6" i="1"/>
  <c r="AH121" i="1"/>
  <c r="AH120" i="1"/>
  <c r="AH118" i="1"/>
  <c r="AH117" i="1"/>
  <c r="AH112" i="1"/>
  <c r="AH111" i="1"/>
  <c r="AH110" i="1"/>
  <c r="AH108" i="1"/>
  <c r="AH107" i="1"/>
  <c r="AH106" i="1"/>
  <c r="AH102" i="1"/>
  <c r="AH101" i="1"/>
  <c r="AH100" i="1"/>
  <c r="AH99" i="1"/>
  <c r="AH98" i="1"/>
  <c r="AH97" i="1"/>
  <c r="AH96" i="1"/>
  <c r="AH95" i="1"/>
  <c r="AH92" i="1"/>
  <c r="AH91" i="1"/>
  <c r="AH90" i="1"/>
  <c r="AH88" i="1"/>
  <c r="AH87" i="1"/>
  <c r="AH86" i="1"/>
  <c r="AH85" i="1"/>
  <c r="AH82" i="1"/>
  <c r="AH81" i="1"/>
  <c r="AH80" i="1"/>
  <c r="AH79" i="1"/>
  <c r="AH78" i="1"/>
  <c r="AH77" i="1"/>
  <c r="AH76" i="1"/>
  <c r="AH75" i="1"/>
  <c r="AH72" i="1"/>
  <c r="AH71" i="1"/>
  <c r="AH70" i="1"/>
  <c r="AH69" i="1"/>
  <c r="AH68" i="1"/>
  <c r="AH67" i="1"/>
  <c r="AH66" i="1"/>
  <c r="AH65" i="1"/>
  <c r="AH62" i="1"/>
  <c r="AH61" i="1"/>
  <c r="AH60" i="1"/>
  <c r="AH59" i="1"/>
  <c r="AH58" i="1"/>
  <c r="AH57" i="1"/>
  <c r="AH55" i="1"/>
  <c r="AH56" i="1"/>
  <c r="AH52" i="1"/>
  <c r="AH51" i="1"/>
  <c r="AH50" i="1"/>
  <c r="AH49" i="1"/>
  <c r="AH48" i="1"/>
  <c r="AH47" i="1"/>
  <c r="AH46" i="1"/>
  <c r="AH45" i="1"/>
  <c r="AH42" i="1"/>
  <c r="AH41" i="1"/>
  <c r="AH40" i="1"/>
  <c r="AH38" i="1"/>
  <c r="AH37" i="1"/>
  <c r="AH36" i="1"/>
  <c r="AH35" i="1"/>
  <c r="AH32" i="1"/>
  <c r="AH31" i="1"/>
  <c r="AH30" i="1"/>
  <c r="AH29" i="1"/>
  <c r="AH28" i="1"/>
  <c r="AH27" i="1"/>
  <c r="AH26" i="1"/>
  <c r="AH25" i="1"/>
  <c r="AH21" i="1"/>
  <c r="AH15" i="1"/>
  <c r="P76" i="2"/>
  <c r="P75" i="2"/>
  <c r="P74" i="2"/>
  <c r="P73" i="2"/>
  <c r="P72" i="2"/>
  <c r="P71" i="2"/>
  <c r="P70" i="2"/>
  <c r="P69" i="2"/>
  <c r="P63" i="2"/>
  <c r="P61" i="2"/>
  <c r="P60" i="2"/>
  <c r="P66" i="2"/>
  <c r="P65" i="2"/>
  <c r="P64" i="2"/>
  <c r="P62" i="2"/>
  <c r="P59" i="2"/>
  <c r="R46" i="2"/>
  <c r="S46" i="2"/>
  <c r="R45" i="2"/>
  <c r="S45" i="2"/>
  <c r="U122" i="1" l="1"/>
  <c r="T122" i="1"/>
  <c r="AH122" i="1"/>
  <c r="T112" i="1"/>
  <c r="U112" i="1"/>
  <c r="P39" i="2"/>
  <c r="R6" i="2"/>
  <c r="S6" i="2"/>
  <c r="R5" i="2"/>
  <c r="S5" i="2"/>
  <c r="R11" i="2"/>
  <c r="S11" i="2"/>
  <c r="R10" i="2"/>
  <c r="S10" i="2"/>
  <c r="P9" i="2"/>
  <c r="R7" i="2"/>
  <c r="S7" i="2"/>
  <c r="R16" i="2"/>
  <c r="S16" i="2"/>
  <c r="R15" i="2"/>
  <c r="S15" i="2"/>
  <c r="R21" i="2"/>
  <c r="S21" i="2"/>
  <c r="R20" i="2"/>
  <c r="S20" i="2"/>
  <c r="P19" i="2"/>
  <c r="R17" i="2"/>
  <c r="S17" i="2"/>
  <c r="R31" i="2"/>
  <c r="S31" i="2"/>
  <c r="R30" i="2"/>
  <c r="S30" i="2"/>
  <c r="P29" i="2"/>
  <c r="R27" i="2"/>
  <c r="S27" i="2"/>
  <c r="R26" i="2"/>
  <c r="S26" i="2"/>
  <c r="R25" i="2"/>
  <c r="S25" i="2"/>
  <c r="AH22" i="1"/>
  <c r="AH20" i="1"/>
  <c r="AH19" i="1"/>
  <c r="AH18" i="1"/>
  <c r="AH17" i="1"/>
  <c r="AH16" i="1"/>
  <c r="AH12" i="1"/>
  <c r="AH11" i="1"/>
  <c r="AH10" i="1"/>
  <c r="AH9" i="1"/>
  <c r="AH7" i="1"/>
  <c r="AH6" i="1"/>
  <c r="AH5" i="1"/>
  <c r="K41" i="10"/>
  <c r="K43" i="10"/>
  <c r="K42" i="10"/>
  <c r="K37" i="10"/>
  <c r="K36" i="10"/>
  <c r="K35" i="10"/>
  <c r="K34" i="10"/>
  <c r="AI5" i="3" l="1"/>
  <c r="AI81" i="3"/>
  <c r="AI80" i="3"/>
  <c r="AI79" i="3"/>
  <c r="AI78" i="3"/>
  <c r="AI75" i="3"/>
  <c r="AI74" i="3"/>
  <c r="AI73" i="3"/>
  <c r="AI72" i="3"/>
  <c r="AI71" i="3"/>
  <c r="AI70" i="3"/>
  <c r="AI69" i="3"/>
  <c r="AI66" i="3"/>
  <c r="AI65" i="3"/>
  <c r="AI64" i="3"/>
  <c r="AI63" i="3"/>
  <c r="AI62" i="3"/>
  <c r="AI61" i="3"/>
  <c r="AI58" i="3"/>
  <c r="AI57" i="3"/>
  <c r="AI56" i="3"/>
  <c r="AI55" i="3"/>
  <c r="AI54" i="3"/>
  <c r="AI53" i="3"/>
  <c r="AI42" i="3"/>
  <c r="AI41" i="3"/>
  <c r="AI40" i="3"/>
  <c r="AI39" i="3"/>
  <c r="AI38" i="3"/>
  <c r="AI37" i="3"/>
  <c r="AI34" i="3"/>
  <c r="AI33" i="3"/>
  <c r="AI32" i="3"/>
  <c r="AI31" i="3"/>
  <c r="AI30" i="3"/>
  <c r="AI29" i="3"/>
  <c r="AI26" i="3"/>
  <c r="AI25" i="3"/>
  <c r="AI24" i="3"/>
  <c r="AI23" i="3"/>
  <c r="AI22" i="3"/>
  <c r="AI21" i="3"/>
  <c r="AI10" i="3"/>
  <c r="AI9" i="3"/>
  <c r="AI8" i="3"/>
  <c r="AI7" i="3"/>
  <c r="AI6" i="3"/>
  <c r="AC73" i="2"/>
  <c r="AC69" i="2"/>
  <c r="AC63" i="2"/>
  <c r="AC59" i="2"/>
  <c r="AC52" i="2"/>
  <c r="AC51" i="2"/>
  <c r="AC50" i="2"/>
  <c r="AC49" i="2"/>
  <c r="AC48" i="2"/>
  <c r="AC47" i="2"/>
  <c r="AC46" i="2"/>
  <c r="AC45" i="2"/>
  <c r="AC42" i="2"/>
  <c r="AC41" i="2"/>
  <c r="AC40" i="2"/>
  <c r="AC39" i="2"/>
  <c r="AC38" i="2"/>
  <c r="AC37" i="2"/>
  <c r="AC36" i="2"/>
  <c r="AC35" i="2"/>
  <c r="AC32" i="2"/>
  <c r="AC31" i="2"/>
  <c r="AC30" i="2"/>
  <c r="AC29" i="2"/>
  <c r="AC28" i="2"/>
  <c r="AC27" i="2"/>
  <c r="AC26" i="2"/>
  <c r="AC25" i="2"/>
  <c r="AC21" i="2"/>
  <c r="AC20" i="2"/>
  <c r="AC19" i="2"/>
  <c r="AC18" i="2"/>
  <c r="AC17" i="2"/>
  <c r="AC16" i="2"/>
  <c r="AC15" i="2"/>
  <c r="AC12" i="2"/>
  <c r="AC11" i="2"/>
  <c r="AC10" i="2"/>
  <c r="AC9" i="2"/>
  <c r="AC8" i="2"/>
  <c r="AC7" i="2"/>
  <c r="AC6" i="2"/>
  <c r="AC5" i="2"/>
  <c r="Q74" i="3" l="1"/>
  <c r="Q73" i="3"/>
  <c r="AH66" i="3" l="1"/>
  <c r="AH65" i="3"/>
  <c r="AH63" i="3"/>
  <c r="AH62" i="3"/>
  <c r="AH61" i="3"/>
  <c r="AH58" i="3"/>
  <c r="AH57" i="3"/>
  <c r="AH55" i="3"/>
  <c r="AH54" i="3"/>
  <c r="AH53" i="3"/>
  <c r="AH42" i="3"/>
  <c r="AH41" i="3"/>
  <c r="AH39" i="3"/>
  <c r="AH38" i="3"/>
  <c r="AH37" i="3"/>
  <c r="AH29" i="3"/>
  <c r="AH34" i="3"/>
  <c r="AH33" i="3"/>
  <c r="AH31" i="3"/>
  <c r="AH30" i="3"/>
  <c r="AH26" i="3"/>
  <c r="AH25" i="3"/>
  <c r="AH23" i="3"/>
  <c r="AH22" i="3"/>
  <c r="AH21" i="3"/>
  <c r="AH10" i="3"/>
  <c r="AH9" i="3"/>
  <c r="AH7" i="3"/>
  <c r="AH6" i="3"/>
  <c r="AH5" i="3"/>
  <c r="Q81" i="3"/>
  <c r="Q71" i="3"/>
  <c r="Q75" i="3" s="1"/>
  <c r="Q70" i="3"/>
  <c r="Q69" i="3"/>
  <c r="Q32" i="3"/>
  <c r="Q24" i="3"/>
  <c r="Q78" i="3" l="1"/>
  <c r="Q72" i="3"/>
  <c r="Q80" i="3" s="1"/>
  <c r="Q79" i="3"/>
  <c r="Q56" i="3"/>
  <c r="Q64" i="3"/>
  <c r="Q8" i="3"/>
  <c r="Q40" i="3"/>
  <c r="V18" i="3"/>
  <c r="V17" i="3"/>
  <c r="V15" i="3"/>
  <c r="V14" i="3"/>
  <c r="V13" i="3"/>
  <c r="W18" i="3"/>
  <c r="W17" i="3"/>
  <c r="W15" i="3"/>
  <c r="W14" i="3"/>
  <c r="W13" i="3"/>
  <c r="V50" i="3"/>
  <c r="V49" i="3"/>
  <c r="V47" i="3"/>
  <c r="V46" i="3"/>
  <c r="V45" i="3"/>
  <c r="W50" i="3"/>
  <c r="W49" i="3"/>
  <c r="W47" i="3"/>
  <c r="W46" i="3"/>
  <c r="W45" i="3"/>
  <c r="AB52" i="2" l="1"/>
  <c r="AB51" i="2"/>
  <c r="AB50" i="2"/>
  <c r="AB48" i="2"/>
  <c r="AB47" i="2"/>
  <c r="AB46" i="2"/>
  <c r="AB45" i="2"/>
  <c r="AB42" i="2"/>
  <c r="AB41" i="2"/>
  <c r="AB40" i="2"/>
  <c r="AB38" i="2"/>
  <c r="AB37" i="2"/>
  <c r="AB36" i="2"/>
  <c r="AB35" i="2"/>
  <c r="AB32" i="2"/>
  <c r="AB31" i="2"/>
  <c r="AB30" i="2"/>
  <c r="AB28" i="2"/>
  <c r="AB27" i="2"/>
  <c r="AB26" i="2"/>
  <c r="AB25" i="2"/>
  <c r="AB5" i="2"/>
  <c r="AB22" i="2"/>
  <c r="AB21" i="2"/>
  <c r="AB20" i="2"/>
  <c r="AB18" i="2"/>
  <c r="AB17" i="2"/>
  <c r="AB16" i="2"/>
  <c r="AB15" i="2"/>
  <c r="AB12" i="2"/>
  <c r="AB11" i="2"/>
  <c r="AB10" i="2"/>
  <c r="AB8" i="2"/>
  <c r="AB7" i="2"/>
  <c r="AB6" i="2"/>
  <c r="O66" i="2"/>
  <c r="O76" i="2" s="1"/>
  <c r="O65" i="2"/>
  <c r="O75" i="2" s="1"/>
  <c r="O64" i="2"/>
  <c r="O74" i="2" s="1"/>
  <c r="O63" i="2"/>
  <c r="O73" i="2" s="1"/>
  <c r="O62" i="2"/>
  <c r="O72" i="2" s="1"/>
  <c r="O61" i="2"/>
  <c r="O71" i="2" s="1"/>
  <c r="O60" i="2"/>
  <c r="O70" i="2" s="1"/>
  <c r="O59" i="2"/>
  <c r="O69" i="2" s="1"/>
  <c r="O39" i="2"/>
  <c r="O29" i="2"/>
  <c r="O19" i="2"/>
  <c r="O9" i="2"/>
  <c r="AG5" i="1"/>
  <c r="AG102" i="1"/>
  <c r="AG101" i="1"/>
  <c r="AG100" i="1"/>
  <c r="AG98" i="1"/>
  <c r="AG97" i="1"/>
  <c r="AG96" i="1"/>
  <c r="AG95" i="1"/>
  <c r="AG92" i="1"/>
  <c r="AG91" i="1"/>
  <c r="AG90" i="1"/>
  <c r="AG88" i="1"/>
  <c r="AG87" i="1"/>
  <c r="AG86" i="1"/>
  <c r="AG85" i="1"/>
  <c r="AG82" i="1"/>
  <c r="AG81" i="1"/>
  <c r="AG80" i="1"/>
  <c r="AG78" i="1"/>
  <c r="AG77" i="1"/>
  <c r="AG76" i="1"/>
  <c r="AG75" i="1"/>
  <c r="AG72" i="1"/>
  <c r="AG71" i="1"/>
  <c r="AG70" i="1"/>
  <c r="AG68" i="1"/>
  <c r="AG67" i="1"/>
  <c r="AG66" i="1"/>
  <c r="AG65" i="1"/>
  <c r="AG62" i="1"/>
  <c r="AG61" i="1"/>
  <c r="AG60" i="1"/>
  <c r="AG58" i="1"/>
  <c r="AG57" i="1"/>
  <c r="AG56" i="1"/>
  <c r="AG55" i="1"/>
  <c r="AG52" i="1"/>
  <c r="AG51" i="1"/>
  <c r="AG50" i="1"/>
  <c r="AG48" i="1"/>
  <c r="AG47" i="1"/>
  <c r="AG46" i="1"/>
  <c r="AG45" i="1"/>
  <c r="AG42" i="1"/>
  <c r="AG41" i="1"/>
  <c r="AG40" i="1"/>
  <c r="AG38" i="1"/>
  <c r="AG37" i="1"/>
  <c r="AG36" i="1"/>
  <c r="AG35" i="1"/>
  <c r="AG32" i="1"/>
  <c r="AG31" i="1"/>
  <c r="AG30" i="1"/>
  <c r="AG28" i="1"/>
  <c r="AG27" i="1"/>
  <c r="AG26" i="1"/>
  <c r="AG25" i="1"/>
  <c r="AG22" i="1"/>
  <c r="AG21" i="1"/>
  <c r="AG20" i="1"/>
  <c r="AG18" i="1"/>
  <c r="AG17" i="1"/>
  <c r="AG16" i="1"/>
  <c r="AG15" i="1"/>
  <c r="AG12" i="1"/>
  <c r="AG11" i="1"/>
  <c r="AG10" i="1"/>
  <c r="AG8" i="1"/>
  <c r="AG7" i="1"/>
  <c r="AG6" i="1"/>
  <c r="Q99" i="1"/>
  <c r="Q69" i="1"/>
  <c r="Q29" i="1"/>
  <c r="Q19" i="1"/>
  <c r="Q112" i="1"/>
  <c r="Q122" i="1" s="1"/>
  <c r="Q111" i="1"/>
  <c r="Q121" i="1" s="1"/>
  <c r="Q110" i="1"/>
  <c r="Q120" i="1" s="1"/>
  <c r="Q108" i="1"/>
  <c r="Q118" i="1" s="1"/>
  <c r="Q107" i="1"/>
  <c r="Q117" i="1" s="1"/>
  <c r="Q106" i="1"/>
  <c r="Q116" i="1" s="1"/>
  <c r="Q105" i="1"/>
  <c r="Q115" i="1" s="1"/>
  <c r="Q89" i="1"/>
  <c r="Q79" i="1"/>
  <c r="Q59" i="1"/>
  <c r="Q49" i="1"/>
  <c r="Q39" i="1"/>
  <c r="Q9" i="1"/>
  <c r="Q119" i="1" l="1"/>
  <c r="AH119" i="1" s="1"/>
  <c r="AF7" i="1"/>
  <c r="AF5" i="1"/>
  <c r="B5" i="7" l="1"/>
  <c r="D37" i="10" l="1"/>
  <c r="C37" i="10"/>
  <c r="F34" i="10" l="1"/>
  <c r="G34" i="10" l="1"/>
  <c r="G37" i="10"/>
  <c r="G36" i="10"/>
  <c r="G35" i="10"/>
  <c r="C36" i="10" l="1"/>
  <c r="C35" i="10"/>
  <c r="C34" i="10"/>
  <c r="N37" i="10"/>
  <c r="M37" i="10"/>
  <c r="N36" i="10"/>
  <c r="M36" i="10"/>
  <c r="N35" i="10"/>
  <c r="M35" i="10"/>
  <c r="N34" i="10"/>
  <c r="M34" i="10"/>
  <c r="L37" i="10"/>
  <c r="L36" i="10"/>
  <c r="L35" i="10"/>
  <c r="L34" i="10"/>
  <c r="J37" i="10"/>
  <c r="I37" i="10"/>
  <c r="J36" i="10"/>
  <c r="J35" i="10"/>
  <c r="I35" i="10"/>
  <c r="J34" i="10"/>
  <c r="I34" i="10"/>
  <c r="F37" i="10"/>
  <c r="E37" i="10"/>
  <c r="H37" i="10"/>
  <c r="F36" i="10"/>
  <c r="E36" i="10"/>
  <c r="F35" i="10"/>
  <c r="E35" i="10"/>
  <c r="E34" i="10"/>
  <c r="H36" i="10"/>
  <c r="H35" i="10"/>
  <c r="H34" i="10"/>
  <c r="M43" i="10" l="1"/>
  <c r="M42" i="10"/>
  <c r="I42" i="10"/>
  <c r="M41" i="10"/>
  <c r="I41" i="10"/>
  <c r="C43" i="10"/>
  <c r="C42" i="10"/>
  <c r="C41" i="10"/>
  <c r="G43" i="10"/>
  <c r="G42" i="10"/>
  <c r="G41" i="10"/>
  <c r="E42" i="10"/>
  <c r="E41" i="10"/>
  <c r="E43" i="10"/>
  <c r="AG26" i="3" l="1"/>
  <c r="AG25" i="3"/>
  <c r="AG23" i="3"/>
  <c r="AG22" i="3"/>
  <c r="AG21" i="3"/>
  <c r="AG42" i="3"/>
  <c r="AG41" i="3"/>
  <c r="AG39" i="3"/>
  <c r="AG38" i="3"/>
  <c r="AG37" i="3"/>
  <c r="AG58" i="3"/>
  <c r="AG57" i="3"/>
  <c r="AG55" i="3"/>
  <c r="AG54" i="3"/>
  <c r="AG53" i="3"/>
  <c r="P74" i="3"/>
  <c r="P73" i="3"/>
  <c r="P71" i="3"/>
  <c r="P70" i="3"/>
  <c r="P69" i="3"/>
  <c r="P56" i="3"/>
  <c r="P81" i="3" l="1"/>
  <c r="P72" i="3"/>
  <c r="P78" i="3" s="1"/>
  <c r="P75" i="3"/>
  <c r="P24" i="3"/>
  <c r="J16" i="3"/>
  <c r="AA12" i="2"/>
  <c r="AA11" i="2"/>
  <c r="AA10" i="2"/>
  <c r="AA8" i="2"/>
  <c r="AA7" i="2"/>
  <c r="AA6" i="2"/>
  <c r="AA5" i="2"/>
  <c r="AA52" i="2"/>
  <c r="AA51" i="2"/>
  <c r="AA50" i="2"/>
  <c r="AA48" i="2"/>
  <c r="AA47" i="2"/>
  <c r="AA46" i="2"/>
  <c r="AA45" i="2"/>
  <c r="AA42" i="2"/>
  <c r="AA41" i="2"/>
  <c r="AA40" i="2"/>
  <c r="AA38" i="2"/>
  <c r="AA37" i="2"/>
  <c r="AA36" i="2"/>
  <c r="AA35" i="2"/>
  <c r="AA32" i="2"/>
  <c r="AA31" i="2"/>
  <c r="AA30" i="2"/>
  <c r="AA28" i="2"/>
  <c r="AA27" i="2"/>
  <c r="AA26" i="2"/>
  <c r="AA25" i="2"/>
  <c r="AA22" i="2"/>
  <c r="AA21" i="2"/>
  <c r="AA20" i="2"/>
  <c r="AA18" i="2"/>
  <c r="AA17" i="2"/>
  <c r="AA16" i="2"/>
  <c r="AA15" i="2"/>
  <c r="R22" i="2"/>
  <c r="S22" i="2"/>
  <c r="N19" i="2"/>
  <c r="N39" i="2"/>
  <c r="N29" i="2"/>
  <c r="AF70" i="1"/>
  <c r="AF68" i="1"/>
  <c r="AF58" i="1"/>
  <c r="AF48" i="1"/>
  <c r="AF38" i="1"/>
  <c r="AF28" i="1"/>
  <c r="AF18" i="1"/>
  <c r="AF8" i="1"/>
  <c r="AE8" i="1"/>
  <c r="P112" i="1"/>
  <c r="P111" i="1"/>
  <c r="P110" i="1"/>
  <c r="P108" i="1"/>
  <c r="P107" i="1"/>
  <c r="P106" i="1"/>
  <c r="P105" i="1"/>
  <c r="P39" i="1"/>
  <c r="AG39" i="1" s="1"/>
  <c r="P80" i="3" l="1"/>
  <c r="P79" i="3"/>
  <c r="P109" i="1"/>
  <c r="P40" i="3" l="1"/>
  <c r="R52" i="2" l="1"/>
  <c r="S52" i="2"/>
  <c r="N66" i="2" l="1"/>
  <c r="N76" i="2" s="1"/>
  <c r="N65" i="2"/>
  <c r="N75" i="2" s="1"/>
  <c r="N64" i="2"/>
  <c r="N74" i="2" s="1"/>
  <c r="N62" i="2"/>
  <c r="AC62" i="2" s="1"/>
  <c r="N61" i="2"/>
  <c r="AC61" i="2" s="1"/>
  <c r="N60" i="2"/>
  <c r="AC60" i="2" s="1"/>
  <c r="N59" i="2"/>
  <c r="AG66" i="3"/>
  <c r="AG65" i="3"/>
  <c r="AG63" i="3"/>
  <c r="AG62" i="3"/>
  <c r="AG61" i="3"/>
  <c r="AG34" i="3"/>
  <c r="AG33" i="3"/>
  <c r="AG31" i="3"/>
  <c r="AG30" i="3"/>
  <c r="AG29" i="3"/>
  <c r="AG10" i="3"/>
  <c r="AG9" i="3"/>
  <c r="AG7" i="3"/>
  <c r="AG6" i="3"/>
  <c r="AG5" i="3"/>
  <c r="P32" i="3"/>
  <c r="P64" i="3"/>
  <c r="U50" i="3"/>
  <c r="U49" i="3"/>
  <c r="U47" i="3"/>
  <c r="U46" i="3"/>
  <c r="U45" i="3"/>
  <c r="U18" i="3"/>
  <c r="U17" i="3"/>
  <c r="U15" i="3"/>
  <c r="U14" i="3"/>
  <c r="U13" i="3"/>
  <c r="P49" i="1"/>
  <c r="AG49" i="1" s="1"/>
  <c r="N72" i="2" l="1"/>
  <c r="AC72" i="2" s="1"/>
  <c r="N70" i="2"/>
  <c r="AC70" i="2" s="1"/>
  <c r="N69" i="2"/>
  <c r="N71" i="2"/>
  <c r="AC71" i="2" s="1"/>
  <c r="P29" i="1"/>
  <c r="AG29" i="1" s="1"/>
  <c r="R12" i="2"/>
  <c r="S12" i="2"/>
  <c r="N9" i="2"/>
  <c r="N63" i="2" l="1"/>
  <c r="AA63" i="2" s="1"/>
  <c r="P8" i="3"/>
  <c r="N73" i="3"/>
  <c r="AF102" i="1"/>
  <c r="AF101" i="1"/>
  <c r="AF100" i="1"/>
  <c r="AF98" i="1"/>
  <c r="AF97" i="1"/>
  <c r="AF96" i="1"/>
  <c r="AF95" i="1"/>
  <c r="AF92" i="1"/>
  <c r="AF91" i="1"/>
  <c r="AF90" i="1"/>
  <c r="AF88" i="1"/>
  <c r="AF87" i="1"/>
  <c r="AF86" i="1"/>
  <c r="AF85" i="1"/>
  <c r="AF82" i="1"/>
  <c r="AF81" i="1"/>
  <c r="AF80" i="1"/>
  <c r="AF78" i="1"/>
  <c r="AF77" i="1"/>
  <c r="AF76" i="1"/>
  <c r="AF75" i="1"/>
  <c r="AF72" i="1"/>
  <c r="AF71" i="1"/>
  <c r="AF67" i="1"/>
  <c r="AF66" i="1"/>
  <c r="AF65" i="1"/>
  <c r="AF62" i="1"/>
  <c r="AF61" i="1"/>
  <c r="AF60" i="1"/>
  <c r="AF57" i="1"/>
  <c r="AF56" i="1"/>
  <c r="AF55" i="1"/>
  <c r="AF52" i="1"/>
  <c r="AF51" i="1"/>
  <c r="AF50" i="1"/>
  <c r="AF47" i="1"/>
  <c r="AF46" i="1"/>
  <c r="AF45" i="1"/>
  <c r="AF42" i="1"/>
  <c r="AF41" i="1"/>
  <c r="AF40" i="1"/>
  <c r="AF37" i="1"/>
  <c r="AF36" i="1"/>
  <c r="AF35" i="1"/>
  <c r="AF32" i="1"/>
  <c r="AF31" i="1"/>
  <c r="AF30" i="1"/>
  <c r="AF27" i="1"/>
  <c r="AF26" i="1"/>
  <c r="AF25" i="1"/>
  <c r="AF22" i="1"/>
  <c r="AF21" i="1"/>
  <c r="AF20" i="1"/>
  <c r="AF17" i="1"/>
  <c r="AF16" i="1"/>
  <c r="AF15" i="1"/>
  <c r="AF12" i="1"/>
  <c r="AF11" i="1"/>
  <c r="AF10" i="1"/>
  <c r="AF6" i="1"/>
  <c r="P122" i="1"/>
  <c r="P121" i="1"/>
  <c r="P120" i="1"/>
  <c r="P119" i="1"/>
  <c r="P118" i="1"/>
  <c r="P117" i="1"/>
  <c r="P116" i="1"/>
  <c r="P115" i="1"/>
  <c r="P99" i="1"/>
  <c r="P89" i="1"/>
  <c r="P79" i="1"/>
  <c r="P69" i="1"/>
  <c r="P59" i="1"/>
  <c r="AG59" i="1" s="1"/>
  <c r="P19" i="1"/>
  <c r="AG19" i="1" s="1"/>
  <c r="P9" i="1"/>
  <c r="AG9" i="1" s="1"/>
  <c r="N73" i="2" l="1"/>
  <c r="M62" i="2"/>
  <c r="Z48" i="2"/>
  <c r="Z38" i="2"/>
  <c r="Z28" i="2"/>
  <c r="Z18" i="2"/>
  <c r="Z8" i="2"/>
  <c r="M9" i="2"/>
  <c r="AB9" i="2" s="1"/>
  <c r="M19" i="2"/>
  <c r="AB19" i="2" s="1"/>
  <c r="M49" i="2"/>
  <c r="M29" i="2"/>
  <c r="AB29" i="2" s="1"/>
  <c r="M39" i="2"/>
  <c r="AB39" i="2" s="1"/>
  <c r="L61" i="7"/>
  <c r="L62" i="7"/>
  <c r="L63" i="7"/>
  <c r="L64" i="7"/>
  <c r="L65" i="7"/>
  <c r="L66" i="7"/>
  <c r="L67" i="7"/>
  <c r="L68" i="7"/>
  <c r="J61" i="7"/>
  <c r="J62" i="7"/>
  <c r="J63" i="7"/>
  <c r="J64" i="7"/>
  <c r="J65" i="7"/>
  <c r="J66" i="7"/>
  <c r="J67" i="7"/>
  <c r="J68" i="7"/>
  <c r="F61" i="7"/>
  <c r="F62" i="7"/>
  <c r="F63" i="7"/>
  <c r="F64" i="7"/>
  <c r="F65" i="7"/>
  <c r="F66" i="7"/>
  <c r="F67" i="7"/>
  <c r="F68" i="7"/>
  <c r="H61" i="7"/>
  <c r="H62" i="7"/>
  <c r="H63" i="7"/>
  <c r="H64" i="7"/>
  <c r="H65" i="7"/>
  <c r="H66" i="7"/>
  <c r="H67" i="7"/>
  <c r="H68" i="7"/>
  <c r="D61" i="7"/>
  <c r="O61" i="7" s="1"/>
  <c r="D62" i="7"/>
  <c r="D63" i="7"/>
  <c r="D64" i="7"/>
  <c r="D65" i="7"/>
  <c r="O65" i="7" s="1"/>
  <c r="P65" i="7" s="1"/>
  <c r="D66" i="7"/>
  <c r="D67" i="7"/>
  <c r="D68" i="7"/>
  <c r="J49" i="7"/>
  <c r="J50" i="7"/>
  <c r="J51" i="7"/>
  <c r="J52" i="7"/>
  <c r="J53" i="7"/>
  <c r="J54" i="7"/>
  <c r="J55" i="7"/>
  <c r="J56" i="7"/>
  <c r="H49" i="7"/>
  <c r="H50" i="7"/>
  <c r="H51" i="7"/>
  <c r="H52" i="7"/>
  <c r="H53" i="7"/>
  <c r="H54" i="7"/>
  <c r="H55" i="7"/>
  <c r="H56" i="7"/>
  <c r="F49" i="7"/>
  <c r="F50" i="7"/>
  <c r="F51" i="7"/>
  <c r="F52" i="7"/>
  <c r="F53" i="7"/>
  <c r="F54" i="7"/>
  <c r="F55" i="7"/>
  <c r="F56" i="7"/>
  <c r="D49" i="7"/>
  <c r="D50" i="7"/>
  <c r="D51" i="7"/>
  <c r="D52" i="7"/>
  <c r="D53" i="7"/>
  <c r="O53" i="7" s="1"/>
  <c r="P53" i="7" s="1"/>
  <c r="D54" i="7"/>
  <c r="D55" i="7"/>
  <c r="D56" i="7"/>
  <c r="L13" i="7"/>
  <c r="L14" i="7"/>
  <c r="L15" i="7"/>
  <c r="L16" i="7"/>
  <c r="L17" i="7"/>
  <c r="L18" i="7"/>
  <c r="J13" i="7"/>
  <c r="J14" i="7"/>
  <c r="J15" i="7"/>
  <c r="J16" i="7"/>
  <c r="J17" i="7"/>
  <c r="J18" i="7"/>
  <c r="H13" i="7"/>
  <c r="H14" i="7"/>
  <c r="H15" i="7"/>
  <c r="H16" i="7"/>
  <c r="H17" i="7"/>
  <c r="H18" i="7"/>
  <c r="F13" i="7"/>
  <c r="F14" i="7"/>
  <c r="F15" i="7"/>
  <c r="F16" i="7"/>
  <c r="F17" i="7"/>
  <c r="F18" i="7"/>
  <c r="D13" i="7"/>
  <c r="D14" i="7"/>
  <c r="D15" i="7"/>
  <c r="D16" i="7"/>
  <c r="D17" i="7"/>
  <c r="D18" i="7"/>
  <c r="B13" i="7"/>
  <c r="B14" i="7"/>
  <c r="B15" i="7"/>
  <c r="B16" i="7"/>
  <c r="B17" i="7"/>
  <c r="B18" i="7"/>
  <c r="L5" i="7"/>
  <c r="L6" i="7"/>
  <c r="L7" i="7"/>
  <c r="L8" i="7"/>
  <c r="L9" i="7"/>
  <c r="L10" i="7"/>
  <c r="L11" i="7"/>
  <c r="L12" i="7"/>
  <c r="J5" i="7"/>
  <c r="J6" i="7"/>
  <c r="J7" i="7"/>
  <c r="J8" i="7"/>
  <c r="J9" i="7"/>
  <c r="J10" i="7"/>
  <c r="J11" i="7"/>
  <c r="J12" i="7"/>
  <c r="H5" i="7"/>
  <c r="H6" i="7"/>
  <c r="H7" i="7"/>
  <c r="H8" i="7"/>
  <c r="H9" i="7"/>
  <c r="H10" i="7"/>
  <c r="H11" i="7"/>
  <c r="H12" i="7"/>
  <c r="F5" i="7"/>
  <c r="F6" i="7"/>
  <c r="F7" i="7"/>
  <c r="F8" i="7"/>
  <c r="F9" i="7"/>
  <c r="F10" i="7"/>
  <c r="F11" i="7"/>
  <c r="F12" i="7"/>
  <c r="D5" i="7"/>
  <c r="O5" i="7" s="1"/>
  <c r="D6" i="7"/>
  <c r="D7" i="7"/>
  <c r="D8" i="7"/>
  <c r="D9" i="7"/>
  <c r="D10" i="7"/>
  <c r="D11" i="7"/>
  <c r="D12" i="7"/>
  <c r="B6" i="7"/>
  <c r="B7" i="7"/>
  <c r="B8" i="7"/>
  <c r="B9" i="7"/>
  <c r="B10" i="7"/>
  <c r="B11" i="7"/>
  <c r="B12" i="7"/>
  <c r="T18" i="1"/>
  <c r="AE98" i="1"/>
  <c r="AE88" i="1"/>
  <c r="AE78" i="1"/>
  <c r="AE68" i="1"/>
  <c r="AE58" i="1"/>
  <c r="AE48" i="1"/>
  <c r="AE38" i="1"/>
  <c r="AE28" i="1"/>
  <c r="AE18" i="1"/>
  <c r="O108" i="1"/>
  <c r="AG108" i="1" s="1"/>
  <c r="O99" i="1"/>
  <c r="O89" i="1"/>
  <c r="O79" i="1"/>
  <c r="O69" i="1"/>
  <c r="O59" i="1"/>
  <c r="AF59" i="1" s="1"/>
  <c r="O49" i="1"/>
  <c r="AF49" i="1" s="1"/>
  <c r="O39" i="1"/>
  <c r="AF39" i="1" s="1"/>
  <c r="O29" i="1"/>
  <c r="AF29" i="1" s="1"/>
  <c r="O19" i="1"/>
  <c r="AF19" i="1" s="1"/>
  <c r="O9" i="1"/>
  <c r="AF9" i="1" s="1"/>
  <c r="H112" i="1"/>
  <c r="H111" i="1"/>
  <c r="H110" i="1"/>
  <c r="H107" i="1"/>
  <c r="H106" i="1"/>
  <c r="C112" i="1"/>
  <c r="C111" i="1"/>
  <c r="C110" i="1"/>
  <c r="C107" i="1"/>
  <c r="C105" i="1"/>
  <c r="B112" i="1"/>
  <c r="B111" i="1"/>
  <c r="B110" i="1"/>
  <c r="B107" i="1"/>
  <c r="B105" i="1"/>
  <c r="C14" i="9"/>
  <c r="AF26" i="3"/>
  <c r="AF25" i="3"/>
  <c r="AF23" i="3"/>
  <c r="AF22" i="3"/>
  <c r="AF21" i="3"/>
  <c r="AF10" i="3"/>
  <c r="AF9" i="3"/>
  <c r="AF7" i="3"/>
  <c r="AF6" i="3"/>
  <c r="AE21" i="3"/>
  <c r="AE22" i="3"/>
  <c r="AE23" i="3"/>
  <c r="AE25" i="3"/>
  <c r="AE26" i="3"/>
  <c r="AE29" i="3"/>
  <c r="AF29" i="3"/>
  <c r="AE30" i="3"/>
  <c r="AF30" i="3"/>
  <c r="AE31" i="3"/>
  <c r="AF31" i="3"/>
  <c r="AE33" i="3"/>
  <c r="AF33" i="3"/>
  <c r="AE34" i="3"/>
  <c r="AF34" i="3"/>
  <c r="AE37" i="3"/>
  <c r="AF37" i="3"/>
  <c r="AE38" i="3"/>
  <c r="AF38" i="3"/>
  <c r="AE39" i="3"/>
  <c r="AF39" i="3"/>
  <c r="AE41" i="3"/>
  <c r="AF41" i="3"/>
  <c r="AE42" i="3"/>
  <c r="AF42" i="3"/>
  <c r="AE53" i="3"/>
  <c r="AF53" i="3"/>
  <c r="AE54" i="3"/>
  <c r="AF54" i="3"/>
  <c r="AE55" i="3"/>
  <c r="AF55" i="3"/>
  <c r="AE57" i="3"/>
  <c r="AF57" i="3"/>
  <c r="AE58" i="3"/>
  <c r="AF58" i="3"/>
  <c r="AE61" i="3"/>
  <c r="AF61" i="3"/>
  <c r="AE62" i="3"/>
  <c r="AF62" i="3"/>
  <c r="AE63" i="3"/>
  <c r="AF63" i="3"/>
  <c r="AE65" i="3"/>
  <c r="AF65" i="3"/>
  <c r="AE66" i="3"/>
  <c r="AF66" i="3"/>
  <c r="AF5" i="3"/>
  <c r="AE5" i="3"/>
  <c r="O24" i="3"/>
  <c r="O32" i="3"/>
  <c r="O40" i="3"/>
  <c r="O56" i="3"/>
  <c r="O64" i="3"/>
  <c r="O74" i="3"/>
  <c r="O73" i="3"/>
  <c r="O71" i="3"/>
  <c r="O70" i="3"/>
  <c r="O69" i="3"/>
  <c r="O8" i="3"/>
  <c r="AF79" i="1" l="1"/>
  <c r="AG79" i="1"/>
  <c r="AF89" i="1"/>
  <c r="AG89" i="1"/>
  <c r="AE59" i="1"/>
  <c r="AF99" i="1"/>
  <c r="AG99" i="1"/>
  <c r="AA49" i="2"/>
  <c r="AB49" i="2"/>
  <c r="M72" i="2"/>
  <c r="AB72" i="2" s="1"/>
  <c r="AB62" i="2"/>
  <c r="AF69" i="1"/>
  <c r="AG69" i="1"/>
  <c r="O81" i="3"/>
  <c r="O72" i="3"/>
  <c r="O78" i="3" s="1"/>
  <c r="O6" i="7"/>
  <c r="O9" i="7"/>
  <c r="P9" i="7" s="1"/>
  <c r="O10" i="7"/>
  <c r="AE79" i="1"/>
  <c r="Z29" i="2"/>
  <c r="AA29" i="2"/>
  <c r="O79" i="3"/>
  <c r="AE39" i="1"/>
  <c r="Z19" i="2"/>
  <c r="AA19" i="2"/>
  <c r="AE19" i="1"/>
  <c r="AE99" i="1"/>
  <c r="Z39" i="2"/>
  <c r="AA39" i="2"/>
  <c r="Z9" i="2"/>
  <c r="M63" i="2"/>
  <c r="AA9" i="2"/>
  <c r="AA72" i="2"/>
  <c r="R72" i="2"/>
  <c r="Z72" i="2"/>
  <c r="S72" i="2"/>
  <c r="AA62" i="2"/>
  <c r="R62" i="2"/>
  <c r="Z62" i="2"/>
  <c r="S62" i="2"/>
  <c r="Z49" i="2"/>
  <c r="AF108" i="1"/>
  <c r="AE108" i="1"/>
  <c r="O118" i="1"/>
  <c r="AG118" i="1" s="1"/>
  <c r="AE9" i="1"/>
  <c r="AE29" i="1"/>
  <c r="AE49" i="1"/>
  <c r="AE69" i="1"/>
  <c r="AE89" i="1"/>
  <c r="T108" i="1"/>
  <c r="O75" i="3"/>
  <c r="O52" i="7"/>
  <c r="P52" i="7" s="1"/>
  <c r="O64" i="7"/>
  <c r="P64" i="7" s="1"/>
  <c r="O8" i="7"/>
  <c r="P8" i="7" s="1"/>
  <c r="O7" i="7"/>
  <c r="O12" i="7"/>
  <c r="O11" i="7"/>
  <c r="Z63" i="2" l="1"/>
  <c r="AB63" i="2"/>
  <c r="O80" i="3"/>
  <c r="R63" i="2"/>
  <c r="S63" i="2"/>
  <c r="M73" i="2"/>
  <c r="AB73" i="2" s="1"/>
  <c r="AF118" i="1"/>
  <c r="AE118" i="1"/>
  <c r="Y5" i="3"/>
  <c r="Z12" i="2"/>
  <c r="Z11" i="2"/>
  <c r="Z10" i="2"/>
  <c r="Z7" i="2"/>
  <c r="Z6" i="2"/>
  <c r="Z5" i="2"/>
  <c r="V45" i="1"/>
  <c r="AE102" i="1"/>
  <c r="AE101" i="1"/>
  <c r="AE100" i="1"/>
  <c r="AE97" i="1"/>
  <c r="AE96" i="1"/>
  <c r="AE95" i="1"/>
  <c r="AE92" i="1"/>
  <c r="AE91" i="1"/>
  <c r="AE90" i="1"/>
  <c r="AE87" i="1"/>
  <c r="AE86" i="1"/>
  <c r="AE85" i="1"/>
  <c r="AE82" i="1"/>
  <c r="AE81" i="1"/>
  <c r="AE80" i="1"/>
  <c r="AE77" i="1"/>
  <c r="AE76" i="1"/>
  <c r="AE75" i="1"/>
  <c r="AE72" i="1"/>
  <c r="AE71" i="1"/>
  <c r="AE70" i="1"/>
  <c r="AE67" i="1"/>
  <c r="AE66" i="1"/>
  <c r="AE65" i="1"/>
  <c r="AE62" i="1"/>
  <c r="AE61" i="1"/>
  <c r="AE60" i="1"/>
  <c r="AE57" i="1"/>
  <c r="AE56" i="1"/>
  <c r="AE55" i="1"/>
  <c r="AE52" i="1"/>
  <c r="AE51" i="1"/>
  <c r="AE50" i="1"/>
  <c r="AE47" i="1"/>
  <c r="AE46" i="1"/>
  <c r="AE45" i="1"/>
  <c r="AE42" i="1"/>
  <c r="AE41" i="1"/>
  <c r="AE40" i="1"/>
  <c r="AE37" i="1"/>
  <c r="AE36" i="1"/>
  <c r="AE35" i="1"/>
  <c r="AE32" i="1"/>
  <c r="AE31" i="1"/>
  <c r="AE30" i="1"/>
  <c r="AE27" i="1"/>
  <c r="AE26" i="1"/>
  <c r="AE25" i="1"/>
  <c r="AE22" i="1"/>
  <c r="AE21" i="1"/>
  <c r="AE20" i="1"/>
  <c r="AE17" i="1"/>
  <c r="AE16" i="1"/>
  <c r="AE15" i="1"/>
  <c r="AE12" i="1"/>
  <c r="AE11" i="1"/>
  <c r="AE10" i="1"/>
  <c r="AE7" i="1"/>
  <c r="AE6" i="1"/>
  <c r="AE5" i="1"/>
  <c r="O112" i="1"/>
  <c r="O122" i="1" s="1"/>
  <c r="O111" i="1"/>
  <c r="O121" i="1" s="1"/>
  <c r="O110" i="1"/>
  <c r="O120" i="1" s="1"/>
  <c r="O107" i="1"/>
  <c r="O106" i="1"/>
  <c r="O116" i="1" s="1"/>
  <c r="O105" i="1"/>
  <c r="O115" i="1" s="1"/>
  <c r="N105" i="1"/>
  <c r="U22" i="1"/>
  <c r="C115" i="1"/>
  <c r="D105" i="1"/>
  <c r="D115" i="1" s="1"/>
  <c r="E105" i="1"/>
  <c r="E115" i="1" s="1"/>
  <c r="F105" i="1"/>
  <c r="G105" i="1"/>
  <c r="H115" i="1"/>
  <c r="I115" i="1"/>
  <c r="J105" i="1"/>
  <c r="K105" i="1"/>
  <c r="L105" i="1"/>
  <c r="M105" i="1"/>
  <c r="C116" i="1"/>
  <c r="D106" i="1"/>
  <c r="D116" i="1" s="1"/>
  <c r="E106" i="1"/>
  <c r="E116" i="1" s="1"/>
  <c r="F106" i="1"/>
  <c r="G106" i="1"/>
  <c r="G116" i="1" s="1"/>
  <c r="H116" i="1"/>
  <c r="I116" i="1"/>
  <c r="J106" i="1"/>
  <c r="K106" i="1"/>
  <c r="L106" i="1"/>
  <c r="M106" i="1"/>
  <c r="N106" i="1"/>
  <c r="B117" i="1"/>
  <c r="C117" i="1"/>
  <c r="D107" i="1"/>
  <c r="D117" i="1" s="1"/>
  <c r="E107" i="1"/>
  <c r="F107" i="1"/>
  <c r="F117" i="1" s="1"/>
  <c r="G107" i="1"/>
  <c r="G117" i="1" s="1"/>
  <c r="H117" i="1"/>
  <c r="J107" i="1"/>
  <c r="J117" i="1" s="1"/>
  <c r="K107" i="1"/>
  <c r="L107" i="1"/>
  <c r="M107" i="1"/>
  <c r="AG107" i="1" s="1"/>
  <c r="N107" i="1"/>
  <c r="N117" i="1" s="1"/>
  <c r="B120" i="1"/>
  <c r="C120" i="1"/>
  <c r="D110" i="1"/>
  <c r="E110" i="1"/>
  <c r="E120" i="1" s="1"/>
  <c r="F110" i="1"/>
  <c r="F120" i="1" s="1"/>
  <c r="G110" i="1"/>
  <c r="G120" i="1" s="1"/>
  <c r="I110" i="1"/>
  <c r="I120" i="1" s="1"/>
  <c r="J110" i="1"/>
  <c r="J120" i="1" s="1"/>
  <c r="K110" i="1"/>
  <c r="L110" i="1"/>
  <c r="L120" i="1" s="1"/>
  <c r="M110" i="1"/>
  <c r="N110" i="1"/>
  <c r="B121" i="1"/>
  <c r="C121" i="1"/>
  <c r="D111" i="1"/>
  <c r="D121" i="1" s="1"/>
  <c r="E111" i="1"/>
  <c r="E121" i="1" s="1"/>
  <c r="F111" i="1"/>
  <c r="F121" i="1" s="1"/>
  <c r="G111" i="1"/>
  <c r="G121" i="1" s="1"/>
  <c r="H121" i="1"/>
  <c r="I111" i="1"/>
  <c r="I121" i="1" s="1"/>
  <c r="J111" i="1"/>
  <c r="J121" i="1" s="1"/>
  <c r="K111" i="1"/>
  <c r="K121" i="1" s="1"/>
  <c r="L111" i="1"/>
  <c r="M111" i="1"/>
  <c r="N111" i="1"/>
  <c r="B122" i="1"/>
  <c r="C122" i="1"/>
  <c r="D112" i="1"/>
  <c r="D122" i="1" s="1"/>
  <c r="E112" i="1"/>
  <c r="E122" i="1" s="1"/>
  <c r="F112" i="1"/>
  <c r="F122" i="1" s="1"/>
  <c r="G112" i="1"/>
  <c r="G122" i="1" s="1"/>
  <c r="H122" i="1"/>
  <c r="I112" i="1"/>
  <c r="J112" i="1"/>
  <c r="J122" i="1" s="1"/>
  <c r="K112" i="1"/>
  <c r="L112" i="1"/>
  <c r="M112" i="1"/>
  <c r="N112" i="1"/>
  <c r="B115" i="1"/>
  <c r="F115" i="1"/>
  <c r="G115" i="1"/>
  <c r="J115" i="1"/>
  <c r="N115" i="1"/>
  <c r="B116" i="1"/>
  <c r="F116" i="1"/>
  <c r="J116" i="1"/>
  <c r="N116" i="1"/>
  <c r="E117" i="1"/>
  <c r="I117" i="1"/>
  <c r="L117" i="1"/>
  <c r="M117" i="1"/>
  <c r="D120" i="1"/>
  <c r="H120" i="1"/>
  <c r="I122" i="1"/>
  <c r="M66" i="2"/>
  <c r="M76" i="2" s="1"/>
  <c r="M65" i="2"/>
  <c r="M75" i="2" s="1"/>
  <c r="M64" i="2"/>
  <c r="M74" i="2" s="1"/>
  <c r="M61" i="2"/>
  <c r="M71" i="2" s="1"/>
  <c r="M60" i="2"/>
  <c r="M70" i="2" s="1"/>
  <c r="M59" i="2"/>
  <c r="M69" i="2" s="1"/>
  <c r="Z52" i="2"/>
  <c r="Z51" i="2"/>
  <c r="Z50" i="2"/>
  <c r="Z47" i="2"/>
  <c r="Z46" i="2"/>
  <c r="Z45" i="2"/>
  <c r="Z42" i="2"/>
  <c r="Z41" i="2"/>
  <c r="Z40" i="2"/>
  <c r="Z37" i="2"/>
  <c r="Z36" i="2"/>
  <c r="Z35" i="2"/>
  <c r="Z32" i="2"/>
  <c r="Z31" i="2"/>
  <c r="Z30" i="2"/>
  <c r="Z27" i="2"/>
  <c r="Z26" i="2"/>
  <c r="Z25" i="2"/>
  <c r="Z22" i="2"/>
  <c r="Z21" i="2"/>
  <c r="Z20" i="2"/>
  <c r="Z17" i="2"/>
  <c r="Z16" i="2"/>
  <c r="Z15" i="2"/>
  <c r="R51" i="2"/>
  <c r="S51" i="2"/>
  <c r="R50" i="2"/>
  <c r="S50" i="2"/>
  <c r="R47" i="2"/>
  <c r="S47" i="2"/>
  <c r="U117" i="1" l="1"/>
  <c r="T117" i="1"/>
  <c r="T116" i="1"/>
  <c r="U116" i="1"/>
  <c r="U115" i="1"/>
  <c r="T115" i="1"/>
  <c r="N121" i="1"/>
  <c r="N120" i="1"/>
  <c r="N122" i="1"/>
  <c r="M122" i="1"/>
  <c r="AG122" i="1" s="1"/>
  <c r="AG112" i="1"/>
  <c r="M121" i="1"/>
  <c r="AG121" i="1" s="1"/>
  <c r="AG111" i="1"/>
  <c r="M116" i="1"/>
  <c r="AG116" i="1" s="1"/>
  <c r="AG106" i="1"/>
  <c r="M120" i="1"/>
  <c r="AG120" i="1" s="1"/>
  <c r="AG110" i="1"/>
  <c r="M115" i="1"/>
  <c r="AG115" i="1" s="1"/>
  <c r="AG105" i="1"/>
  <c r="AF120" i="1"/>
  <c r="AE110" i="1"/>
  <c r="AE105" i="1"/>
  <c r="AA73" i="2"/>
  <c r="S73" i="2"/>
  <c r="Z73" i="2"/>
  <c r="R73" i="2"/>
  <c r="L116" i="1"/>
  <c r="AF116" i="1" s="1"/>
  <c r="AF106" i="1"/>
  <c r="K120" i="1"/>
  <c r="L122" i="1"/>
  <c r="AF122" i="1" s="1"/>
  <c r="AF112" i="1"/>
  <c r="K116" i="1"/>
  <c r="AE106" i="1"/>
  <c r="K117" i="1"/>
  <c r="AE107" i="1"/>
  <c r="K115" i="1"/>
  <c r="K122" i="1"/>
  <c r="AE112" i="1"/>
  <c r="L121" i="1"/>
  <c r="AF121" i="1" s="1"/>
  <c r="AF111" i="1"/>
  <c r="O117" i="1"/>
  <c r="AF117" i="1" s="1"/>
  <c r="O109" i="1"/>
  <c r="AG109" i="1" s="1"/>
  <c r="AE111" i="1"/>
  <c r="AF110" i="1"/>
  <c r="AF107" i="1"/>
  <c r="L115" i="1"/>
  <c r="AF115" i="1" s="1"/>
  <c r="AF105" i="1"/>
  <c r="AG117" i="1" l="1"/>
  <c r="AE120" i="1"/>
  <c r="AE122" i="1"/>
  <c r="AE116" i="1"/>
  <c r="AF109" i="1"/>
  <c r="O119" i="1"/>
  <c r="AG119" i="1" s="1"/>
  <c r="AE109" i="1"/>
  <c r="AE117" i="1"/>
  <c r="AE115" i="1"/>
  <c r="AE121" i="1"/>
  <c r="AD65" i="1"/>
  <c r="AF119" i="1" l="1"/>
  <c r="AE119" i="1"/>
  <c r="O63" i="7" l="1"/>
  <c r="P63" i="7" s="1"/>
  <c r="O68" i="7" l="1"/>
  <c r="P68" i="7" s="1"/>
  <c r="P61" i="7"/>
  <c r="O66" i="7"/>
  <c r="P66" i="7" s="1"/>
  <c r="O67" i="7"/>
  <c r="P67" i="7" s="1"/>
  <c r="O62" i="7"/>
  <c r="P62" i="7" s="1"/>
  <c r="Y35" i="2" l="1"/>
  <c r="R32" i="2"/>
  <c r="S32" i="2"/>
  <c r="O49" i="7" l="1"/>
  <c r="P49" i="7" s="1"/>
  <c r="O54" i="7"/>
  <c r="P54" i="7" s="1"/>
  <c r="O56" i="7"/>
  <c r="P56" i="7" s="1"/>
  <c r="O55" i="7"/>
  <c r="P55" i="7" s="1"/>
  <c r="O50" i="7"/>
  <c r="P50" i="7" s="1"/>
  <c r="O51" i="7"/>
  <c r="P51" i="7" s="1"/>
  <c r="N64" i="3" l="1"/>
  <c r="N56" i="3"/>
  <c r="N8" i="3"/>
  <c r="N40" i="3"/>
  <c r="N32" i="3"/>
  <c r="N24" i="3"/>
  <c r="AE9" i="3" l="1"/>
  <c r="AE10" i="3"/>
  <c r="AE7" i="3"/>
  <c r="AE6" i="3"/>
  <c r="N74" i="3"/>
  <c r="N71" i="3"/>
  <c r="N70" i="3"/>
  <c r="N69" i="3"/>
  <c r="L66" i="2"/>
  <c r="AC66" i="2" s="1"/>
  <c r="L65" i="2"/>
  <c r="AC65" i="2" s="1"/>
  <c r="L64" i="2"/>
  <c r="AC64" i="2" s="1"/>
  <c r="L61" i="2"/>
  <c r="L60" i="2"/>
  <c r="L59" i="2"/>
  <c r="Y52" i="2"/>
  <c r="Y51" i="2"/>
  <c r="Y50" i="2"/>
  <c r="Y47" i="2"/>
  <c r="Y46" i="2"/>
  <c r="Y45" i="2"/>
  <c r="Y42" i="2"/>
  <c r="Y41" i="2"/>
  <c r="Y40" i="2"/>
  <c r="Y37" i="2"/>
  <c r="Y36" i="2"/>
  <c r="Y32" i="2"/>
  <c r="Y31" i="2"/>
  <c r="Y30" i="2"/>
  <c r="Y27" i="2"/>
  <c r="Y26" i="2"/>
  <c r="Y25" i="2"/>
  <c r="Y22" i="2"/>
  <c r="Y21" i="2"/>
  <c r="Y20" i="2"/>
  <c r="Y17" i="2"/>
  <c r="Y16" i="2"/>
  <c r="Y15" i="2"/>
  <c r="Y12" i="2"/>
  <c r="Y11" i="2"/>
  <c r="Y10" i="2"/>
  <c r="Y7" i="2"/>
  <c r="Y6" i="2"/>
  <c r="Y5" i="2"/>
  <c r="AD122" i="1"/>
  <c r="AD116" i="1"/>
  <c r="AD112" i="1"/>
  <c r="AD106" i="1"/>
  <c r="AD102" i="1"/>
  <c r="AD101" i="1"/>
  <c r="AD100" i="1"/>
  <c r="AD97" i="1"/>
  <c r="AD96" i="1"/>
  <c r="AD95" i="1"/>
  <c r="AD92" i="1"/>
  <c r="AD91" i="1"/>
  <c r="AD90" i="1"/>
  <c r="AD87" i="1"/>
  <c r="AD86" i="1"/>
  <c r="AD85" i="1"/>
  <c r="AD82" i="1"/>
  <c r="AD81" i="1"/>
  <c r="AD80" i="1"/>
  <c r="AD77" i="1"/>
  <c r="AD76" i="1"/>
  <c r="AD75" i="1"/>
  <c r="AD72" i="1"/>
  <c r="AD71" i="1"/>
  <c r="AD70" i="1"/>
  <c r="AD67" i="1"/>
  <c r="AD66" i="1"/>
  <c r="AD62" i="1"/>
  <c r="AD61" i="1"/>
  <c r="AD60" i="1"/>
  <c r="AD57" i="1"/>
  <c r="AD56" i="1"/>
  <c r="AD55" i="1"/>
  <c r="AD52" i="1"/>
  <c r="AD51" i="1"/>
  <c r="AD50" i="1"/>
  <c r="AD47" i="1"/>
  <c r="AD46" i="1"/>
  <c r="AD45" i="1"/>
  <c r="AD42" i="1"/>
  <c r="AD41" i="1"/>
  <c r="AD40" i="1"/>
  <c r="AD37" i="1"/>
  <c r="AD36" i="1"/>
  <c r="AD35" i="1"/>
  <c r="AD32" i="1"/>
  <c r="AD31" i="1"/>
  <c r="AD30" i="1"/>
  <c r="AD27" i="1"/>
  <c r="AD26" i="1"/>
  <c r="AD25" i="1"/>
  <c r="AD22" i="1"/>
  <c r="AD21" i="1"/>
  <c r="AD20" i="1"/>
  <c r="AD17" i="1"/>
  <c r="AD16" i="1"/>
  <c r="AD15" i="1"/>
  <c r="AD12" i="1"/>
  <c r="AD11" i="1"/>
  <c r="AD10" i="1"/>
  <c r="AD7" i="1"/>
  <c r="AD6" i="1"/>
  <c r="AD5" i="1"/>
  <c r="AC35" i="1"/>
  <c r="L70" i="2" l="1"/>
  <c r="L76" i="2"/>
  <c r="AC76" i="2" s="1"/>
  <c r="L71" i="2"/>
  <c r="L74" i="2"/>
  <c r="AC74" i="2" s="1"/>
  <c r="L69" i="2"/>
  <c r="L75" i="2"/>
  <c r="AC75" i="2" s="1"/>
  <c r="N81" i="3"/>
  <c r="N75" i="3"/>
  <c r="N72" i="3"/>
  <c r="AD105" i="1"/>
  <c r="K66" i="2"/>
  <c r="AB66" i="2" s="1"/>
  <c r="J66" i="2"/>
  <c r="I66" i="2"/>
  <c r="H66" i="2"/>
  <c r="G66" i="2"/>
  <c r="F66" i="2"/>
  <c r="E66" i="2"/>
  <c r="K65" i="2"/>
  <c r="AB65" i="2" s="1"/>
  <c r="J65" i="2"/>
  <c r="I65" i="2"/>
  <c r="H65" i="2"/>
  <c r="G65" i="2"/>
  <c r="F65" i="2"/>
  <c r="E65" i="2"/>
  <c r="K64" i="2"/>
  <c r="AB64" i="2" s="1"/>
  <c r="J64" i="2"/>
  <c r="I64" i="2"/>
  <c r="H64" i="2"/>
  <c r="G64" i="2"/>
  <c r="F64" i="2"/>
  <c r="E64" i="2"/>
  <c r="K61" i="2"/>
  <c r="AB61" i="2" s="1"/>
  <c r="J61" i="2"/>
  <c r="I61" i="2"/>
  <c r="H61" i="2"/>
  <c r="G61" i="2"/>
  <c r="F61" i="2"/>
  <c r="E61" i="2"/>
  <c r="K60" i="2"/>
  <c r="AB60" i="2" s="1"/>
  <c r="J60" i="2"/>
  <c r="I60" i="2"/>
  <c r="H60" i="2"/>
  <c r="G60" i="2"/>
  <c r="F60" i="2"/>
  <c r="E60" i="2"/>
  <c r="K59" i="2"/>
  <c r="AB59" i="2" s="1"/>
  <c r="J59" i="2"/>
  <c r="I59" i="2"/>
  <c r="I69" i="2" s="1"/>
  <c r="H59" i="2"/>
  <c r="H69" i="2" s="1"/>
  <c r="G59" i="2"/>
  <c r="G69" i="2" s="1"/>
  <c r="F59" i="2"/>
  <c r="F69" i="2" s="1"/>
  <c r="E59" i="2"/>
  <c r="E69" i="2" s="1"/>
  <c r="D66" i="2"/>
  <c r="D65" i="2"/>
  <c r="D64" i="2"/>
  <c r="D61" i="2"/>
  <c r="D60" i="2"/>
  <c r="D59" i="2"/>
  <c r="D71" i="2" l="1"/>
  <c r="R61" i="2"/>
  <c r="S61" i="2"/>
  <c r="U61" i="2"/>
  <c r="T61" i="2"/>
  <c r="AA60" i="2"/>
  <c r="J70" i="2"/>
  <c r="E75" i="2"/>
  <c r="V65" i="2"/>
  <c r="Z65" i="2"/>
  <c r="I75" i="2"/>
  <c r="AA66" i="2"/>
  <c r="J76" i="2"/>
  <c r="X60" i="2"/>
  <c r="G70" i="2"/>
  <c r="Y61" i="2"/>
  <c r="H71" i="2"/>
  <c r="E74" i="2"/>
  <c r="V64" i="2"/>
  <c r="F75" i="2"/>
  <c r="W65" i="2"/>
  <c r="X66" i="2"/>
  <c r="G76" i="2"/>
  <c r="D69" i="2"/>
  <c r="U69" i="2" s="1"/>
  <c r="S59" i="2"/>
  <c r="D75" i="2"/>
  <c r="R65" i="2"/>
  <c r="T65" i="2"/>
  <c r="S65" i="2"/>
  <c r="U65" i="2"/>
  <c r="Y60" i="2"/>
  <c r="H70" i="2"/>
  <c r="E71" i="2"/>
  <c r="V61" i="2"/>
  <c r="Z61" i="2"/>
  <c r="I71" i="2"/>
  <c r="F74" i="2"/>
  <c r="W64" i="2"/>
  <c r="AA64" i="2"/>
  <c r="J74" i="2"/>
  <c r="X65" i="2"/>
  <c r="G75" i="2"/>
  <c r="Y66" i="2"/>
  <c r="H76" i="2"/>
  <c r="F70" i="2"/>
  <c r="W60" i="2"/>
  <c r="X61" i="2"/>
  <c r="G71" i="2"/>
  <c r="Y64" i="2"/>
  <c r="H74" i="2"/>
  <c r="F76" i="2"/>
  <c r="W66" i="2"/>
  <c r="S64" i="2"/>
  <c r="U64" i="2"/>
  <c r="T64" i="2"/>
  <c r="R64" i="2"/>
  <c r="AA59" i="2"/>
  <c r="J69" i="2"/>
  <c r="Z64" i="2"/>
  <c r="I74" i="2"/>
  <c r="AA65" i="2"/>
  <c r="J75" i="2"/>
  <c r="D70" i="2"/>
  <c r="S60" i="2"/>
  <c r="T60" i="2"/>
  <c r="R60" i="2"/>
  <c r="U60" i="2"/>
  <c r="D76" i="2"/>
  <c r="U66" i="2"/>
  <c r="S66" i="2"/>
  <c r="R66" i="2"/>
  <c r="T66" i="2"/>
  <c r="E70" i="2"/>
  <c r="V60" i="2"/>
  <c r="Z60" i="2"/>
  <c r="I70" i="2"/>
  <c r="F71" i="2"/>
  <c r="W61" i="2"/>
  <c r="AA61" i="2"/>
  <c r="J71" i="2"/>
  <c r="X64" i="2"/>
  <c r="G74" i="2"/>
  <c r="Y65" i="2"/>
  <c r="H75" i="2"/>
  <c r="E76" i="2"/>
  <c r="V66" i="2"/>
  <c r="Z66" i="2"/>
  <c r="I76" i="2"/>
  <c r="R59" i="2"/>
  <c r="K69" i="2"/>
  <c r="AB69" i="2" s="1"/>
  <c r="K75" i="2"/>
  <c r="AB75" i="2" s="1"/>
  <c r="K74" i="2"/>
  <c r="AB74" i="2" s="1"/>
  <c r="Y59" i="2"/>
  <c r="K71" i="2"/>
  <c r="AB71" i="2" s="1"/>
  <c r="Z69" i="2"/>
  <c r="K70" i="2"/>
  <c r="AB70" i="2" s="1"/>
  <c r="K76" i="2"/>
  <c r="AB76" i="2" s="1"/>
  <c r="Z59" i="2"/>
  <c r="Y69" i="2"/>
  <c r="U59" i="2"/>
  <c r="V59" i="2"/>
  <c r="D74" i="2"/>
  <c r="N78" i="3"/>
  <c r="N80" i="3"/>
  <c r="N79" i="3"/>
  <c r="W59" i="2"/>
  <c r="T59" i="2"/>
  <c r="X59" i="2"/>
  <c r="W76" i="2" l="1"/>
  <c r="X76" i="2"/>
  <c r="X70" i="2"/>
  <c r="AA70" i="2"/>
  <c r="X74" i="2"/>
  <c r="Y74" i="2"/>
  <c r="AA75" i="2"/>
  <c r="V74" i="2"/>
  <c r="V76" i="2"/>
  <c r="W71" i="2"/>
  <c r="V70" i="2"/>
  <c r="W70" i="2"/>
  <c r="W74" i="2"/>
  <c r="V71" i="2"/>
  <c r="Y71" i="2"/>
  <c r="AA76" i="2"/>
  <c r="S71" i="2"/>
  <c r="R71" i="2"/>
  <c r="U71" i="2"/>
  <c r="T71" i="2"/>
  <c r="T70" i="2"/>
  <c r="R70" i="2"/>
  <c r="S70" i="2"/>
  <c r="U70" i="2"/>
  <c r="Z75" i="2"/>
  <c r="T74" i="2"/>
  <c r="S74" i="2"/>
  <c r="R74" i="2"/>
  <c r="U74" i="2"/>
  <c r="AA69" i="2"/>
  <c r="X75" i="2"/>
  <c r="S75" i="2"/>
  <c r="U75" i="2"/>
  <c r="T75" i="2"/>
  <c r="R75" i="2"/>
  <c r="Z76" i="2"/>
  <c r="Y75" i="2"/>
  <c r="AA71" i="2"/>
  <c r="Z70" i="2"/>
  <c r="R76" i="2"/>
  <c r="T76" i="2"/>
  <c r="S76" i="2"/>
  <c r="U76" i="2"/>
  <c r="Z74" i="2"/>
  <c r="X71" i="2"/>
  <c r="Y76" i="2"/>
  <c r="AA74" i="2"/>
  <c r="Z71" i="2"/>
  <c r="Y70" i="2"/>
  <c r="W75" i="2"/>
  <c r="V75" i="2"/>
  <c r="W69" i="2"/>
  <c r="S69" i="2"/>
  <c r="R69" i="2"/>
  <c r="V69" i="2"/>
  <c r="T69" i="2"/>
  <c r="L24" i="3" l="1"/>
  <c r="M8" i="3" l="1"/>
  <c r="AH8" i="3" s="1"/>
  <c r="AC66" i="3" l="1"/>
  <c r="AC65" i="3"/>
  <c r="AC63" i="3"/>
  <c r="AC62" i="3"/>
  <c r="AC61" i="3"/>
  <c r="AB66" i="3"/>
  <c r="AB65" i="3"/>
  <c r="AB63" i="3"/>
  <c r="AB62" i="3"/>
  <c r="AB61" i="3"/>
  <c r="AA66" i="3"/>
  <c r="AA65" i="3"/>
  <c r="AA63" i="3"/>
  <c r="AA62" i="3"/>
  <c r="AA61" i="3"/>
  <c r="Z66" i="3"/>
  <c r="Z65" i="3"/>
  <c r="Z63" i="3"/>
  <c r="Z62" i="3"/>
  <c r="M32" i="3"/>
  <c r="AH32" i="3" s="1"/>
  <c r="M56" i="3" l="1"/>
  <c r="AH56" i="3" s="1"/>
  <c r="X52" i="2" l="1"/>
  <c r="W52" i="2"/>
  <c r="V52" i="2"/>
  <c r="U52" i="2"/>
  <c r="T52" i="2"/>
  <c r="X51" i="2"/>
  <c r="W51" i="2"/>
  <c r="V51" i="2"/>
  <c r="U51" i="2"/>
  <c r="T51" i="2"/>
  <c r="X50" i="2"/>
  <c r="W50" i="2"/>
  <c r="V50" i="2"/>
  <c r="U50" i="2"/>
  <c r="T50" i="2"/>
  <c r="X47" i="2"/>
  <c r="W47" i="2"/>
  <c r="V47" i="2"/>
  <c r="U47" i="2"/>
  <c r="T47" i="2"/>
  <c r="X46" i="2"/>
  <c r="W46" i="2"/>
  <c r="V46" i="2"/>
  <c r="U46" i="2"/>
  <c r="T46" i="2"/>
  <c r="X45" i="2"/>
  <c r="W45" i="2"/>
  <c r="V45" i="2"/>
  <c r="U45" i="2"/>
  <c r="T45" i="2"/>
  <c r="X42" i="2"/>
  <c r="W42" i="2"/>
  <c r="V42" i="2"/>
  <c r="U42" i="2"/>
  <c r="T42" i="2"/>
  <c r="S42" i="2"/>
  <c r="R42" i="2"/>
  <c r="X41" i="2"/>
  <c r="W41" i="2"/>
  <c r="V41" i="2"/>
  <c r="U41" i="2"/>
  <c r="T41" i="2"/>
  <c r="S41" i="2"/>
  <c r="R41" i="2"/>
  <c r="X40" i="2"/>
  <c r="W40" i="2"/>
  <c r="V40" i="2"/>
  <c r="U40" i="2"/>
  <c r="T40" i="2"/>
  <c r="S40" i="2"/>
  <c r="R40" i="2"/>
  <c r="X37" i="2"/>
  <c r="W37" i="2"/>
  <c r="V37" i="2"/>
  <c r="U37" i="2"/>
  <c r="T37" i="2"/>
  <c r="S37" i="2"/>
  <c r="R37" i="2"/>
  <c r="X36" i="2"/>
  <c r="W36" i="2"/>
  <c r="V36" i="2"/>
  <c r="U36" i="2"/>
  <c r="T36" i="2"/>
  <c r="S36" i="2"/>
  <c r="R36" i="2"/>
  <c r="X35" i="2"/>
  <c r="W35" i="2"/>
  <c r="V35" i="2"/>
  <c r="U35" i="2"/>
  <c r="T35" i="2"/>
  <c r="S35" i="2"/>
  <c r="R35" i="2"/>
  <c r="X32" i="2"/>
  <c r="W32" i="2"/>
  <c r="V32" i="2"/>
  <c r="U32" i="2"/>
  <c r="T32" i="2"/>
  <c r="X31" i="2"/>
  <c r="W31" i="2"/>
  <c r="V31" i="2"/>
  <c r="U31" i="2"/>
  <c r="T31" i="2"/>
  <c r="X30" i="2"/>
  <c r="W30" i="2"/>
  <c r="V30" i="2"/>
  <c r="U30" i="2"/>
  <c r="T30" i="2"/>
  <c r="X27" i="2"/>
  <c r="W27" i="2"/>
  <c r="V27" i="2"/>
  <c r="U27" i="2"/>
  <c r="T27" i="2"/>
  <c r="X26" i="2"/>
  <c r="W26" i="2"/>
  <c r="V26" i="2"/>
  <c r="U26" i="2"/>
  <c r="T26" i="2"/>
  <c r="X25" i="2"/>
  <c r="W25" i="2"/>
  <c r="V25" i="2"/>
  <c r="U25" i="2"/>
  <c r="T25" i="2"/>
  <c r="X22" i="2"/>
  <c r="W22" i="2"/>
  <c r="V22" i="2"/>
  <c r="U22" i="2"/>
  <c r="T22" i="2"/>
  <c r="X21" i="2"/>
  <c r="W21" i="2"/>
  <c r="V21" i="2"/>
  <c r="U21" i="2"/>
  <c r="T21" i="2"/>
  <c r="X20" i="2"/>
  <c r="W20" i="2"/>
  <c r="V20" i="2"/>
  <c r="U20" i="2"/>
  <c r="T20" i="2"/>
  <c r="X17" i="2"/>
  <c r="W17" i="2"/>
  <c r="V17" i="2"/>
  <c r="U17" i="2"/>
  <c r="T17" i="2"/>
  <c r="X16" i="2"/>
  <c r="W16" i="2"/>
  <c r="V16" i="2"/>
  <c r="U16" i="2"/>
  <c r="T16" i="2"/>
  <c r="X15" i="2"/>
  <c r="W15" i="2"/>
  <c r="V15" i="2"/>
  <c r="U15" i="2"/>
  <c r="T15" i="2"/>
  <c r="X12" i="2"/>
  <c r="W12" i="2"/>
  <c r="V12" i="2"/>
  <c r="U12" i="2"/>
  <c r="T12" i="2"/>
  <c r="X11" i="2"/>
  <c r="W11" i="2"/>
  <c r="V11" i="2"/>
  <c r="U11" i="2"/>
  <c r="T11" i="2"/>
  <c r="X10" i="2"/>
  <c r="W10" i="2"/>
  <c r="V10" i="2"/>
  <c r="U10" i="2"/>
  <c r="T10" i="2"/>
  <c r="X7" i="2"/>
  <c r="W7" i="2"/>
  <c r="V7" i="2"/>
  <c r="U7" i="2"/>
  <c r="T7" i="2"/>
  <c r="X6" i="2"/>
  <c r="W6" i="2"/>
  <c r="V6" i="2"/>
  <c r="U6" i="2"/>
  <c r="T6" i="2"/>
  <c r="W5" i="2"/>
  <c r="V5" i="2"/>
  <c r="U5" i="2"/>
  <c r="T5" i="2"/>
  <c r="X69" i="2" l="1"/>
  <c r="M64" i="3"/>
  <c r="AH64" i="3" s="1"/>
  <c r="M24" i="3" l="1"/>
  <c r="AG24" i="3" l="1"/>
  <c r="AH24" i="3"/>
  <c r="M40" i="3"/>
  <c r="AH40" i="3" s="1"/>
  <c r="AC90" i="1"/>
  <c r="AC36" i="1"/>
  <c r="AC15" i="1"/>
  <c r="W35" i="1"/>
  <c r="AC5" i="1"/>
  <c r="AC102" i="1"/>
  <c r="AC101" i="1"/>
  <c r="AC100" i="1"/>
  <c r="AC97" i="1"/>
  <c r="AC96" i="1"/>
  <c r="AC95" i="1"/>
  <c r="AC92" i="1"/>
  <c r="AC91" i="1"/>
  <c r="AC87" i="1"/>
  <c r="AC86" i="1"/>
  <c r="AC85" i="1"/>
  <c r="AC82" i="1"/>
  <c r="AC81" i="1"/>
  <c r="AC80" i="1"/>
  <c r="AC77" i="1"/>
  <c r="AC76" i="1"/>
  <c r="AC75" i="1"/>
  <c r="AC72" i="1"/>
  <c r="AC71" i="1"/>
  <c r="AC70" i="1"/>
  <c r="AC67" i="1"/>
  <c r="AC66" i="1"/>
  <c r="AC65" i="1"/>
  <c r="AC62" i="1"/>
  <c r="AC61" i="1"/>
  <c r="AC60" i="1"/>
  <c r="AC57" i="1"/>
  <c r="AC56" i="1"/>
  <c r="AC55" i="1"/>
  <c r="AC52" i="1"/>
  <c r="AC51" i="1"/>
  <c r="AC50" i="1"/>
  <c r="AC47" i="1"/>
  <c r="AC46" i="1"/>
  <c r="AC45" i="1"/>
  <c r="AC42" i="1"/>
  <c r="AC41" i="1"/>
  <c r="AC40" i="1"/>
  <c r="AC37" i="1"/>
  <c r="AC32" i="1"/>
  <c r="AC31" i="1"/>
  <c r="AC30" i="1"/>
  <c r="AC27" i="1"/>
  <c r="AC26" i="1"/>
  <c r="AC25" i="1"/>
  <c r="AC22" i="1"/>
  <c r="AC21" i="1"/>
  <c r="AC20" i="1"/>
  <c r="AC17" i="1"/>
  <c r="AC16" i="1"/>
  <c r="AC6" i="1"/>
  <c r="AC12" i="1"/>
  <c r="AC11" i="1"/>
  <c r="AC10" i="1"/>
  <c r="AC7" i="1"/>
  <c r="AB5" i="1"/>
  <c r="AB115" i="1"/>
  <c r="V15" i="1"/>
  <c r="W15" i="1"/>
  <c r="AB61" i="1"/>
  <c r="AB55" i="1"/>
  <c r="X65" i="1"/>
  <c r="AD111" i="1"/>
  <c r="AD110" i="1"/>
  <c r="AD107" i="1"/>
  <c r="AD121" i="1" l="1"/>
  <c r="T106" i="1"/>
  <c r="T105" i="1"/>
  <c r="AD117" i="1"/>
  <c r="T107" i="1"/>
  <c r="AD120" i="1"/>
  <c r="AC112" i="1"/>
  <c r="AC111" i="1"/>
  <c r="AC110" i="1"/>
  <c r="AC107" i="1"/>
  <c r="AC106" i="1"/>
  <c r="AC105" i="1"/>
  <c r="AD115" i="1" l="1"/>
  <c r="AC115" i="1"/>
  <c r="AD39" i="3"/>
  <c r="AB22" i="3"/>
  <c r="W22" i="3"/>
  <c r="X22" i="3"/>
  <c r="Y22" i="3"/>
  <c r="Z22" i="3"/>
  <c r="Z30" i="3"/>
  <c r="Y30" i="3"/>
  <c r="X30" i="3"/>
  <c r="W30" i="3"/>
  <c r="X5" i="2"/>
  <c r="C5" i="9"/>
  <c r="C6" i="9"/>
  <c r="C7" i="9"/>
  <c r="C8" i="9"/>
  <c r="C9" i="9"/>
  <c r="C10" i="9"/>
  <c r="C11" i="9"/>
  <c r="C15" i="9"/>
  <c r="C16" i="9"/>
  <c r="C18" i="9"/>
  <c r="C19" i="9"/>
  <c r="C20" i="9"/>
  <c r="C21" i="9"/>
  <c r="C22" i="9"/>
  <c r="C23" i="9"/>
  <c r="C26" i="9"/>
  <c r="C27" i="9"/>
  <c r="C28" i="9"/>
  <c r="M74" i="3"/>
  <c r="AH74" i="3" s="1"/>
  <c r="M73" i="3"/>
  <c r="AH73" i="3" s="1"/>
  <c r="M71" i="3"/>
  <c r="AH71" i="3" s="1"/>
  <c r="M70" i="3"/>
  <c r="AH70" i="3" s="1"/>
  <c r="M69" i="3"/>
  <c r="AH69" i="3" s="1"/>
  <c r="AD66" i="3"/>
  <c r="AD65" i="3"/>
  <c r="AD63" i="3"/>
  <c r="AD62" i="3"/>
  <c r="AD61" i="3"/>
  <c r="AD58" i="3"/>
  <c r="AD57" i="3"/>
  <c r="AD55" i="3"/>
  <c r="AD54" i="3"/>
  <c r="AD53" i="3"/>
  <c r="AD42" i="3"/>
  <c r="AD41" i="3"/>
  <c r="AD38" i="3"/>
  <c r="AD37" i="3"/>
  <c r="AD34" i="3"/>
  <c r="AD33" i="3"/>
  <c r="AD31" i="3"/>
  <c r="AD30" i="3"/>
  <c r="AD29" i="3"/>
  <c r="AD26" i="3"/>
  <c r="AD25" i="3"/>
  <c r="AD23" i="3"/>
  <c r="AD22" i="3"/>
  <c r="AD21" i="3"/>
  <c r="AD10" i="3"/>
  <c r="AD9" i="3"/>
  <c r="AD7" i="3"/>
  <c r="AD6" i="3"/>
  <c r="AD5" i="3"/>
  <c r="W6" i="3"/>
  <c r="AB75" i="1"/>
  <c r="V5" i="1"/>
  <c r="M81" i="3" l="1"/>
  <c r="AH81" i="3" s="1"/>
  <c r="M75" i="3"/>
  <c r="AH75" i="3" s="1"/>
  <c r="M72" i="3"/>
  <c r="C25" i="9"/>
  <c r="M80" i="3" l="1"/>
  <c r="AH80" i="3" s="1"/>
  <c r="AH72" i="3"/>
  <c r="M79" i="3"/>
  <c r="AH79" i="3" s="1"/>
  <c r="M78" i="3"/>
  <c r="AH78" i="3" s="1"/>
  <c r="O14" i="7"/>
  <c r="P14" i="7" s="1"/>
  <c r="P12" i="7"/>
  <c r="L56" i="3"/>
  <c r="AG56" i="3" s="1"/>
  <c r="AC37" i="3"/>
  <c r="AC31" i="3"/>
  <c r="AC29" i="3"/>
  <c r="AC26" i="3"/>
  <c r="AC21" i="3"/>
  <c r="AC9" i="3"/>
  <c r="AC5" i="3"/>
  <c r="L74" i="3"/>
  <c r="AG74" i="3" s="1"/>
  <c r="L73" i="3"/>
  <c r="AG73" i="3" s="1"/>
  <c r="L71" i="3"/>
  <c r="AG71" i="3" s="1"/>
  <c r="L70" i="3"/>
  <c r="AG70" i="3" s="1"/>
  <c r="L69" i="3"/>
  <c r="AG69" i="3" s="1"/>
  <c r="L64" i="3"/>
  <c r="AG64" i="3" s="1"/>
  <c r="L40" i="3"/>
  <c r="AG40" i="3" s="1"/>
  <c r="L32" i="3"/>
  <c r="AG32" i="3" s="1"/>
  <c r="L8" i="3"/>
  <c r="AG8" i="3" s="1"/>
  <c r="AC6" i="3"/>
  <c r="AA6" i="3"/>
  <c r="AB80" i="1"/>
  <c r="AB85" i="1"/>
  <c r="O16" i="7" l="1"/>
  <c r="P16" i="7" s="1"/>
  <c r="L81" i="3"/>
  <c r="AG81" i="3" s="1"/>
  <c r="L75" i="3"/>
  <c r="AG75" i="3" s="1"/>
  <c r="L72" i="3"/>
  <c r="L78" i="3" l="1"/>
  <c r="AG78" i="3" s="1"/>
  <c r="AG72" i="3"/>
  <c r="L80" i="3"/>
  <c r="AG80" i="3" s="1"/>
  <c r="L79" i="3"/>
  <c r="AG79" i="3" s="1"/>
  <c r="AB102" i="1" l="1"/>
  <c r="AA102" i="1"/>
  <c r="AB101" i="1"/>
  <c r="AA101" i="1"/>
  <c r="AB100" i="1"/>
  <c r="AA100" i="1"/>
  <c r="AB97" i="1"/>
  <c r="AA97" i="1"/>
  <c r="AB96" i="1"/>
  <c r="AA96" i="1"/>
  <c r="AB95" i="1"/>
  <c r="AA95" i="1"/>
  <c r="AB92" i="1"/>
  <c r="AA92" i="1"/>
  <c r="Z92" i="1"/>
  <c r="Y92" i="1"/>
  <c r="X92" i="1"/>
  <c r="W92" i="1"/>
  <c r="V92" i="1"/>
  <c r="AB91" i="1"/>
  <c r="AA91" i="1"/>
  <c r="Z91" i="1"/>
  <c r="Y91" i="1"/>
  <c r="X91" i="1"/>
  <c r="W91" i="1"/>
  <c r="V91" i="1"/>
  <c r="AB90" i="1"/>
  <c r="AA90" i="1"/>
  <c r="Z90" i="1"/>
  <c r="Y90" i="1"/>
  <c r="X90" i="1"/>
  <c r="W90" i="1"/>
  <c r="V90" i="1"/>
  <c r="AB87" i="1"/>
  <c r="AA87" i="1"/>
  <c r="Z87" i="1"/>
  <c r="Y87" i="1"/>
  <c r="X87" i="1"/>
  <c r="W87" i="1"/>
  <c r="V87" i="1"/>
  <c r="AB86" i="1"/>
  <c r="AA86" i="1"/>
  <c r="Z86" i="1"/>
  <c r="Y86" i="1"/>
  <c r="X86" i="1"/>
  <c r="W86" i="1"/>
  <c r="V86" i="1"/>
  <c r="AA85" i="1"/>
  <c r="Z85" i="1"/>
  <c r="Y85" i="1"/>
  <c r="X85" i="1"/>
  <c r="W85" i="1"/>
  <c r="V85" i="1"/>
  <c r="AB82" i="1"/>
  <c r="AA82" i="1"/>
  <c r="Z82" i="1"/>
  <c r="Y82" i="1"/>
  <c r="X82" i="1"/>
  <c r="W82" i="1"/>
  <c r="V82" i="1"/>
  <c r="AB81" i="1"/>
  <c r="AA81" i="1"/>
  <c r="Z81" i="1"/>
  <c r="Y81" i="1"/>
  <c r="X81" i="1"/>
  <c r="W81" i="1"/>
  <c r="V81" i="1"/>
  <c r="AA80" i="1"/>
  <c r="Z80" i="1"/>
  <c r="Y80" i="1"/>
  <c r="X80" i="1"/>
  <c r="W80" i="1"/>
  <c r="V80" i="1"/>
  <c r="AB77" i="1"/>
  <c r="AA77" i="1"/>
  <c r="Z77" i="1"/>
  <c r="Y77" i="1"/>
  <c r="X77" i="1"/>
  <c r="W77" i="1"/>
  <c r="V77" i="1"/>
  <c r="AB76" i="1"/>
  <c r="AA76" i="1"/>
  <c r="Z76" i="1"/>
  <c r="Y76" i="1"/>
  <c r="X76" i="1"/>
  <c r="W76" i="1"/>
  <c r="V76" i="1"/>
  <c r="AA75" i="1"/>
  <c r="Z75" i="1"/>
  <c r="Y75" i="1"/>
  <c r="X75" i="1"/>
  <c r="W75" i="1"/>
  <c r="AB72" i="1"/>
  <c r="AA72" i="1"/>
  <c r="Z72" i="1"/>
  <c r="Y72" i="1"/>
  <c r="X72" i="1"/>
  <c r="W72" i="1"/>
  <c r="V72" i="1"/>
  <c r="AB71" i="1"/>
  <c r="AA71" i="1"/>
  <c r="Z71" i="1"/>
  <c r="Y71" i="1"/>
  <c r="X71" i="1"/>
  <c r="W71" i="1"/>
  <c r="V71" i="1"/>
  <c r="AB70" i="1"/>
  <c r="AA70" i="1"/>
  <c r="Z70" i="1"/>
  <c r="Y70" i="1"/>
  <c r="X70" i="1"/>
  <c r="W70" i="1"/>
  <c r="V70" i="1"/>
  <c r="AB67" i="1"/>
  <c r="AA67" i="1"/>
  <c r="Z67" i="1"/>
  <c r="Y67" i="1"/>
  <c r="X67" i="1"/>
  <c r="W67" i="1"/>
  <c r="V67" i="1"/>
  <c r="AB66" i="1"/>
  <c r="AA66" i="1"/>
  <c r="Z66" i="1"/>
  <c r="Y66" i="1"/>
  <c r="X66" i="1"/>
  <c r="W66" i="1"/>
  <c r="V66" i="1"/>
  <c r="AB65" i="1"/>
  <c r="AA65" i="1"/>
  <c r="Z65" i="1"/>
  <c r="Y65" i="1"/>
  <c r="W65" i="1"/>
  <c r="V65" i="1"/>
  <c r="AB62" i="1"/>
  <c r="AA62" i="1"/>
  <c r="Z62" i="1"/>
  <c r="Y62" i="1"/>
  <c r="X62" i="1"/>
  <c r="W62" i="1"/>
  <c r="V62" i="1"/>
  <c r="AA61" i="1"/>
  <c r="Z61" i="1"/>
  <c r="Y61" i="1"/>
  <c r="X61" i="1"/>
  <c r="W61" i="1"/>
  <c r="V61" i="1"/>
  <c r="AB60" i="1"/>
  <c r="AA60" i="1"/>
  <c r="Z60" i="1"/>
  <c r="Y60" i="1"/>
  <c r="X60" i="1"/>
  <c r="W60" i="1"/>
  <c r="V60" i="1"/>
  <c r="AB57" i="1"/>
  <c r="AA57" i="1"/>
  <c r="Z57" i="1"/>
  <c r="Y57" i="1"/>
  <c r="X57" i="1"/>
  <c r="W57" i="1"/>
  <c r="V57" i="1"/>
  <c r="AB56" i="1"/>
  <c r="AA56" i="1"/>
  <c r="Z56" i="1"/>
  <c r="Y56" i="1"/>
  <c r="X56" i="1"/>
  <c r="W56" i="1"/>
  <c r="V56" i="1"/>
  <c r="AA55" i="1"/>
  <c r="Z55" i="1"/>
  <c r="Y55" i="1"/>
  <c r="X55" i="1"/>
  <c r="W55" i="1"/>
  <c r="V55" i="1"/>
  <c r="AB52" i="1"/>
  <c r="AA52" i="1"/>
  <c r="Z52" i="1"/>
  <c r="Y52" i="1"/>
  <c r="X52" i="1"/>
  <c r="W52" i="1"/>
  <c r="V52" i="1"/>
  <c r="AB51" i="1"/>
  <c r="AA51" i="1"/>
  <c r="Z51" i="1"/>
  <c r="Y51" i="1"/>
  <c r="X51" i="1"/>
  <c r="W51" i="1"/>
  <c r="V51" i="1"/>
  <c r="AB50" i="1"/>
  <c r="AA50" i="1"/>
  <c r="Z50" i="1"/>
  <c r="Y50" i="1"/>
  <c r="X50" i="1"/>
  <c r="W50" i="1"/>
  <c r="V50" i="1"/>
  <c r="AB47" i="1"/>
  <c r="AA47" i="1"/>
  <c r="Z47" i="1"/>
  <c r="Y47" i="1"/>
  <c r="X47" i="1"/>
  <c r="W47" i="1"/>
  <c r="V47" i="1"/>
  <c r="AB46" i="1"/>
  <c r="AA46" i="1"/>
  <c r="Z46" i="1"/>
  <c r="Y46" i="1"/>
  <c r="X46" i="1"/>
  <c r="W46" i="1"/>
  <c r="V46" i="1"/>
  <c r="AB45" i="1"/>
  <c r="AA45" i="1"/>
  <c r="Z45" i="1"/>
  <c r="Y45" i="1"/>
  <c r="X45" i="1"/>
  <c r="W45" i="1"/>
  <c r="AB42" i="1"/>
  <c r="AA42" i="1"/>
  <c r="Z42" i="1"/>
  <c r="Y42" i="1"/>
  <c r="X42" i="1"/>
  <c r="W42" i="1"/>
  <c r="V42" i="1"/>
  <c r="AB41" i="1"/>
  <c r="AA41" i="1"/>
  <c r="Z41" i="1"/>
  <c r="Y41" i="1"/>
  <c r="X41" i="1"/>
  <c r="W41" i="1"/>
  <c r="V41" i="1"/>
  <c r="AB40" i="1"/>
  <c r="AA40" i="1"/>
  <c r="Z40" i="1"/>
  <c r="Y40" i="1"/>
  <c r="X40" i="1"/>
  <c r="W40" i="1"/>
  <c r="V40" i="1"/>
  <c r="AB37" i="1"/>
  <c r="AA37" i="1"/>
  <c r="Z37" i="1"/>
  <c r="Y37" i="1"/>
  <c r="X37" i="1"/>
  <c r="W37" i="1"/>
  <c r="V37" i="1"/>
  <c r="AB36" i="1"/>
  <c r="AA36" i="1"/>
  <c r="Z36" i="1"/>
  <c r="Y36" i="1"/>
  <c r="X36" i="1"/>
  <c r="W36" i="1"/>
  <c r="V36" i="1"/>
  <c r="AB35" i="1"/>
  <c r="AA35" i="1"/>
  <c r="Z35" i="1"/>
  <c r="Y35" i="1"/>
  <c r="X35" i="1"/>
  <c r="V35" i="1"/>
  <c r="AB32" i="1"/>
  <c r="AA32" i="1"/>
  <c r="Z32" i="1"/>
  <c r="Y32" i="1"/>
  <c r="X32" i="1"/>
  <c r="AB31" i="1"/>
  <c r="AA31" i="1"/>
  <c r="Z31" i="1"/>
  <c r="Y31" i="1"/>
  <c r="X31" i="1"/>
  <c r="AB30" i="1"/>
  <c r="AA30" i="1"/>
  <c r="Z30" i="1"/>
  <c r="Y30" i="1"/>
  <c r="X30" i="1"/>
  <c r="AB27" i="1"/>
  <c r="AA27" i="1"/>
  <c r="Z27" i="1"/>
  <c r="Y27" i="1"/>
  <c r="X27" i="1"/>
  <c r="AB26" i="1"/>
  <c r="AA26" i="1"/>
  <c r="Z26" i="1"/>
  <c r="Y26" i="1"/>
  <c r="X26" i="1"/>
  <c r="AB25" i="1"/>
  <c r="AA25" i="1"/>
  <c r="Z25" i="1"/>
  <c r="Y25" i="1"/>
  <c r="X25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Z61" i="3"/>
  <c r="AC53" i="3"/>
  <c r="AC58" i="3"/>
  <c r="AC57" i="3"/>
  <c r="AC55" i="3"/>
  <c r="AC54" i="3"/>
  <c r="AC42" i="3"/>
  <c r="AC41" i="3"/>
  <c r="AC39" i="3"/>
  <c r="AC38" i="3"/>
  <c r="AC34" i="3"/>
  <c r="AC33" i="3"/>
  <c r="AC30" i="3"/>
  <c r="AC25" i="3"/>
  <c r="AC23" i="3"/>
  <c r="AC22" i="3"/>
  <c r="AC10" i="3"/>
  <c r="AC7" i="3"/>
  <c r="AC116" i="1" l="1"/>
  <c r="AC120" i="1"/>
  <c r="AC121" i="1"/>
  <c r="AC117" i="1"/>
  <c r="AC122" i="1"/>
  <c r="AB12" i="1"/>
  <c r="AB11" i="1"/>
  <c r="AB10" i="1"/>
  <c r="AB7" i="1"/>
  <c r="AB6" i="1"/>
  <c r="H70" i="3"/>
  <c r="G70" i="3"/>
  <c r="F70" i="3"/>
  <c r="E70" i="3"/>
  <c r="D70" i="3"/>
  <c r="C70" i="3"/>
  <c r="B70" i="3"/>
  <c r="J69" i="3"/>
  <c r="K8" i="3"/>
  <c r="AF8" i="3" s="1"/>
  <c r="F48" i="3"/>
  <c r="E48" i="3"/>
  <c r="D48" i="3"/>
  <c r="C48" i="3"/>
  <c r="B48" i="3"/>
  <c r="I48" i="3"/>
  <c r="H48" i="3"/>
  <c r="J70" i="3"/>
  <c r="V111" i="1" l="1"/>
  <c r="AB116" i="1"/>
  <c r="AB120" i="1"/>
  <c r="AB117" i="1"/>
  <c r="AB121" i="1"/>
  <c r="AB122" i="1"/>
  <c r="V105" i="1"/>
  <c r="X105" i="1"/>
  <c r="Z105" i="1"/>
  <c r="W106" i="1"/>
  <c r="Y106" i="1"/>
  <c r="AA116" i="1"/>
  <c r="AA106" i="1"/>
  <c r="V107" i="1"/>
  <c r="X107" i="1"/>
  <c r="Z107" i="1"/>
  <c r="W110" i="1"/>
  <c r="Y110" i="1"/>
  <c r="AA120" i="1"/>
  <c r="AA110" i="1"/>
  <c r="X111" i="1"/>
  <c r="Z111" i="1"/>
  <c r="W112" i="1"/>
  <c r="Y112" i="1"/>
  <c r="AA122" i="1"/>
  <c r="AA112" i="1"/>
  <c r="W105" i="1"/>
  <c r="Y105" i="1"/>
  <c r="AA115" i="1"/>
  <c r="AA105" i="1"/>
  <c r="V106" i="1"/>
  <c r="X106" i="1"/>
  <c r="Z116" i="1"/>
  <c r="Z106" i="1"/>
  <c r="W107" i="1"/>
  <c r="Y107" i="1"/>
  <c r="AA117" i="1"/>
  <c r="AA107" i="1"/>
  <c r="V110" i="1"/>
  <c r="X110" i="1"/>
  <c r="Z120" i="1"/>
  <c r="Z110" i="1"/>
  <c r="W111" i="1"/>
  <c r="Y111" i="1"/>
  <c r="AA121" i="1"/>
  <c r="AA111" i="1"/>
  <c r="V112" i="1"/>
  <c r="X112" i="1"/>
  <c r="Z122" i="1"/>
  <c r="Z112" i="1"/>
  <c r="AB105" i="1"/>
  <c r="AB106" i="1"/>
  <c r="AB110" i="1"/>
  <c r="AB112" i="1"/>
  <c r="AB107" i="1"/>
  <c r="AB111" i="1"/>
  <c r="O18" i="7"/>
  <c r="P18" i="7" s="1"/>
  <c r="P11" i="7"/>
  <c r="P6" i="7"/>
  <c r="P10" i="7"/>
  <c r="P5" i="7"/>
  <c r="O13" i="7"/>
  <c r="P13" i="7" s="1"/>
  <c r="O17" i="7"/>
  <c r="P17" i="7" s="1"/>
  <c r="O15" i="7"/>
  <c r="P15" i="7" s="1"/>
  <c r="P7" i="7"/>
  <c r="AB54" i="3"/>
  <c r="AA54" i="3"/>
  <c r="Z54" i="3"/>
  <c r="AB38" i="3"/>
  <c r="AA38" i="3"/>
  <c r="Z38" i="3"/>
  <c r="Y38" i="3"/>
  <c r="X38" i="3"/>
  <c r="W38" i="3"/>
  <c r="AB30" i="3"/>
  <c r="AA30" i="3"/>
  <c r="AA22" i="3"/>
  <c r="AB6" i="3"/>
  <c r="Z6" i="3"/>
  <c r="Y6" i="3"/>
  <c r="X6" i="3"/>
  <c r="AA70" i="3"/>
  <c r="Z70" i="3"/>
  <c r="Y70" i="3"/>
  <c r="X70" i="3"/>
  <c r="W70" i="3"/>
  <c r="K73" i="3"/>
  <c r="AF73" i="3" s="1"/>
  <c r="K74" i="3"/>
  <c r="K71" i="3"/>
  <c r="AF71" i="3" s="1"/>
  <c r="K70" i="3"/>
  <c r="K69" i="3"/>
  <c r="AD69" i="3" l="1"/>
  <c r="AF69" i="3"/>
  <c r="U70" i="3"/>
  <c r="AF70" i="3"/>
  <c r="AE70" i="3"/>
  <c r="AE69" i="3"/>
  <c r="AF74" i="3"/>
  <c r="K75" i="3"/>
  <c r="AF75" i="3" s="1"/>
  <c r="V70" i="3"/>
  <c r="AD70" i="3"/>
  <c r="V121" i="1"/>
  <c r="AC70" i="3"/>
  <c r="X122" i="1"/>
  <c r="V122" i="1"/>
  <c r="Y121" i="1"/>
  <c r="W121" i="1"/>
  <c r="X120" i="1"/>
  <c r="V120" i="1"/>
  <c r="Y117" i="1"/>
  <c r="W117" i="1"/>
  <c r="X116" i="1"/>
  <c r="V116" i="1"/>
  <c r="Y115" i="1"/>
  <c r="W115" i="1"/>
  <c r="Y122" i="1"/>
  <c r="W122" i="1"/>
  <c r="Z121" i="1"/>
  <c r="X121" i="1"/>
  <c r="Y120" i="1"/>
  <c r="W120" i="1"/>
  <c r="Z117" i="1"/>
  <c r="X117" i="1"/>
  <c r="V117" i="1"/>
  <c r="Y116" i="1"/>
  <c r="W116" i="1"/>
  <c r="Z115" i="1"/>
  <c r="X115" i="1"/>
  <c r="V115" i="1"/>
  <c r="AB70" i="3"/>
  <c r="K72" i="3"/>
  <c r="AF72" i="3" s="1"/>
  <c r="K56" i="3"/>
  <c r="AF56" i="3" s="1"/>
  <c r="K64" i="3"/>
  <c r="AF64" i="3" s="1"/>
  <c r="K40" i="3"/>
  <c r="AF40" i="3" s="1"/>
  <c r="K32" i="3"/>
  <c r="AF32" i="3" s="1"/>
  <c r="K24" i="3"/>
  <c r="AF24" i="3" s="1"/>
  <c r="AB58" i="3"/>
  <c r="AB57" i="3"/>
  <c r="AB55" i="3"/>
  <c r="AB53" i="3"/>
  <c r="AB42" i="3"/>
  <c r="AB41" i="3"/>
  <c r="AB39" i="3"/>
  <c r="AB37" i="3"/>
  <c r="AB34" i="3"/>
  <c r="AB33" i="3"/>
  <c r="AB31" i="3"/>
  <c r="AB29" i="3"/>
  <c r="AB26" i="3"/>
  <c r="AB25" i="3"/>
  <c r="AB23" i="3"/>
  <c r="AB21" i="3"/>
  <c r="AB10" i="3"/>
  <c r="AB9" i="3"/>
  <c r="AB7" i="3"/>
  <c r="AB5" i="3"/>
  <c r="AA5" i="1"/>
  <c r="AA12" i="1"/>
  <c r="AA11" i="1"/>
  <c r="AA10" i="1"/>
  <c r="AA7" i="1"/>
  <c r="AA6" i="1"/>
  <c r="J74" i="3"/>
  <c r="AE74" i="3" s="1"/>
  <c r="J73" i="3"/>
  <c r="AE73" i="3" s="1"/>
  <c r="J71" i="3"/>
  <c r="AE71" i="3" s="1"/>
  <c r="G48" i="3"/>
  <c r="J48" i="3"/>
  <c r="F16" i="3"/>
  <c r="G16" i="3"/>
  <c r="H16" i="3"/>
  <c r="I16" i="3"/>
  <c r="E16" i="3"/>
  <c r="D16" i="3"/>
  <c r="C16" i="3"/>
  <c r="B16" i="3"/>
  <c r="J32" i="3"/>
  <c r="J64" i="3"/>
  <c r="I64" i="3"/>
  <c r="J56" i="3"/>
  <c r="AE56" i="3" s="1"/>
  <c r="I56" i="3"/>
  <c r="J8" i="3"/>
  <c r="AE8" i="3" s="1"/>
  <c r="I8" i="3"/>
  <c r="J24" i="3"/>
  <c r="I24" i="3"/>
  <c r="I32" i="3"/>
  <c r="I40" i="3"/>
  <c r="J40" i="3"/>
  <c r="AE40" i="3" s="1"/>
  <c r="F73" i="3"/>
  <c r="G73" i="3"/>
  <c r="H73" i="3"/>
  <c r="I73" i="3"/>
  <c r="I81" i="3" s="1"/>
  <c r="F74" i="3"/>
  <c r="G74" i="3"/>
  <c r="H74" i="3"/>
  <c r="I74" i="3"/>
  <c r="F71" i="3"/>
  <c r="G71" i="3"/>
  <c r="H71" i="3"/>
  <c r="I71" i="3"/>
  <c r="F69" i="3"/>
  <c r="F72" i="3" s="1"/>
  <c r="F79" i="3" s="1"/>
  <c r="G69" i="3"/>
  <c r="G72" i="3" s="1"/>
  <c r="G79" i="3" s="1"/>
  <c r="H69" i="3"/>
  <c r="AA58" i="3"/>
  <c r="AA57" i="3"/>
  <c r="AA55" i="3"/>
  <c r="AA53" i="3"/>
  <c r="AA42" i="3"/>
  <c r="AA41" i="3"/>
  <c r="AA39" i="3"/>
  <c r="AA37" i="3"/>
  <c r="AA34" i="3"/>
  <c r="AA33" i="3"/>
  <c r="AA31" i="3"/>
  <c r="AA29" i="3"/>
  <c r="AA26" i="3"/>
  <c r="AA25" i="3"/>
  <c r="AA23" i="3"/>
  <c r="AA21" i="3"/>
  <c r="AA10" i="3"/>
  <c r="AA9" i="3"/>
  <c r="AA7" i="3"/>
  <c r="AA5" i="3"/>
  <c r="Z12" i="1"/>
  <c r="Z11" i="1"/>
  <c r="Z10" i="1"/>
  <c r="Z7" i="1"/>
  <c r="Z6" i="1"/>
  <c r="Z5" i="1"/>
  <c r="B74" i="3"/>
  <c r="C74" i="3"/>
  <c r="D74" i="3"/>
  <c r="E74" i="3"/>
  <c r="Y74" i="3" s="1"/>
  <c r="B73" i="3"/>
  <c r="C73" i="3"/>
  <c r="D73" i="3"/>
  <c r="E73" i="3"/>
  <c r="B69" i="3"/>
  <c r="B71" i="3"/>
  <c r="C69" i="3"/>
  <c r="C71" i="3"/>
  <c r="D69" i="3"/>
  <c r="D71" i="3"/>
  <c r="E69" i="3"/>
  <c r="E71" i="3"/>
  <c r="Z58" i="3"/>
  <c r="Z57" i="3"/>
  <c r="E56" i="3"/>
  <c r="F56" i="3"/>
  <c r="G56" i="3"/>
  <c r="H56" i="3"/>
  <c r="Z55" i="3"/>
  <c r="Z53" i="3"/>
  <c r="Z42" i="3"/>
  <c r="Z41" i="3"/>
  <c r="E40" i="3"/>
  <c r="F40" i="3"/>
  <c r="G40" i="3"/>
  <c r="H40" i="3"/>
  <c r="Z39" i="3"/>
  <c r="Z37" i="3"/>
  <c r="Z34" i="3"/>
  <c r="Z33" i="3"/>
  <c r="E32" i="3"/>
  <c r="F32" i="3"/>
  <c r="G32" i="3"/>
  <c r="H32" i="3"/>
  <c r="AC32" i="3" s="1"/>
  <c r="Z31" i="3"/>
  <c r="Z29" i="3"/>
  <c r="Z26" i="3"/>
  <c r="Z25" i="3"/>
  <c r="E24" i="3"/>
  <c r="F24" i="3"/>
  <c r="G24" i="3"/>
  <c r="H24" i="3"/>
  <c r="Z23" i="3"/>
  <c r="Z21" i="3"/>
  <c r="Z10" i="3"/>
  <c r="Z9" i="3"/>
  <c r="E8" i="3"/>
  <c r="F8" i="3"/>
  <c r="G8" i="3"/>
  <c r="H8" i="3"/>
  <c r="AC8" i="3" s="1"/>
  <c r="Z7" i="3"/>
  <c r="Z5" i="3"/>
  <c r="Y12" i="1"/>
  <c r="Y11" i="1"/>
  <c r="Y10" i="1"/>
  <c r="Y7" i="1"/>
  <c r="Y6" i="1"/>
  <c r="Y5" i="1"/>
  <c r="B56" i="3"/>
  <c r="C56" i="3"/>
  <c r="D56" i="3"/>
  <c r="X56" i="3" s="1"/>
  <c r="Y10" i="3"/>
  <c r="Y9" i="3"/>
  <c r="D8" i="3"/>
  <c r="Y7" i="3"/>
  <c r="X10" i="3"/>
  <c r="X9" i="3"/>
  <c r="C8" i="3"/>
  <c r="X7" i="3"/>
  <c r="W10" i="3"/>
  <c r="W9" i="3"/>
  <c r="B8" i="3"/>
  <c r="W7" i="3"/>
  <c r="Y26" i="3"/>
  <c r="Y25" i="3"/>
  <c r="X26" i="3"/>
  <c r="X25" i="3"/>
  <c r="W26" i="3"/>
  <c r="W25" i="3"/>
  <c r="B24" i="3"/>
  <c r="C24" i="3"/>
  <c r="X24" i="3" s="1"/>
  <c r="D24" i="3"/>
  <c r="Y34" i="3"/>
  <c r="Y33" i="3"/>
  <c r="X34" i="3"/>
  <c r="X33" i="3"/>
  <c r="W34" i="3"/>
  <c r="W33" i="3"/>
  <c r="B32" i="3"/>
  <c r="C32" i="3"/>
  <c r="D32" i="3"/>
  <c r="Y42" i="3"/>
  <c r="Y41" i="3"/>
  <c r="X42" i="3"/>
  <c r="X41" i="3"/>
  <c r="W42" i="3"/>
  <c r="W41" i="3"/>
  <c r="B40" i="3"/>
  <c r="C40" i="3"/>
  <c r="D40" i="3"/>
  <c r="Y58" i="3"/>
  <c r="Y57" i="3"/>
  <c r="X58" i="3"/>
  <c r="X57" i="3"/>
  <c r="W58" i="3"/>
  <c r="W57" i="3"/>
  <c r="H81" i="3"/>
  <c r="G81" i="3"/>
  <c r="F81" i="3"/>
  <c r="D81" i="3"/>
  <c r="B81" i="3"/>
  <c r="Y69" i="3"/>
  <c r="X69" i="3"/>
  <c r="Y55" i="3"/>
  <c r="X55" i="3"/>
  <c r="W55" i="3"/>
  <c r="Y53" i="3"/>
  <c r="X53" i="3"/>
  <c r="Y39" i="3"/>
  <c r="X39" i="3"/>
  <c r="W39" i="3"/>
  <c r="Y37" i="3"/>
  <c r="X37" i="3"/>
  <c r="W37" i="3"/>
  <c r="Y31" i="3"/>
  <c r="X31" i="3"/>
  <c r="W31" i="3"/>
  <c r="Y29" i="3"/>
  <c r="X29" i="3"/>
  <c r="W29" i="3"/>
  <c r="Y23" i="3"/>
  <c r="X23" i="3"/>
  <c r="W23" i="3"/>
  <c r="Y21" i="3"/>
  <c r="X21" i="3"/>
  <c r="W21" i="3"/>
  <c r="X5" i="3"/>
  <c r="W5" i="3"/>
  <c r="X12" i="1"/>
  <c r="X11" i="1"/>
  <c r="X10" i="1"/>
  <c r="X7" i="1"/>
  <c r="X6" i="1"/>
  <c r="X5" i="1"/>
  <c r="W12" i="1"/>
  <c r="W11" i="1"/>
  <c r="W10" i="1"/>
  <c r="W7" i="1"/>
  <c r="W6" i="1"/>
  <c r="V12" i="1"/>
  <c r="V11" i="1"/>
  <c r="V10" i="1"/>
  <c r="V7" i="1"/>
  <c r="V6" i="1"/>
  <c r="W5" i="1"/>
  <c r="V48" i="3" l="1"/>
  <c r="W48" i="3"/>
  <c r="I72" i="3"/>
  <c r="I78" i="3" s="1"/>
  <c r="Y71" i="3"/>
  <c r="X71" i="3"/>
  <c r="X73" i="3"/>
  <c r="V16" i="3"/>
  <c r="W16" i="3"/>
  <c r="Y32" i="3"/>
  <c r="Z56" i="3"/>
  <c r="AD56" i="3"/>
  <c r="AE32" i="3"/>
  <c r="W56" i="3"/>
  <c r="Y73" i="3"/>
  <c r="X40" i="3"/>
  <c r="X32" i="3"/>
  <c r="Z74" i="3"/>
  <c r="AD73" i="3"/>
  <c r="AE24" i="3"/>
  <c r="E81" i="3"/>
  <c r="AC40" i="3"/>
  <c r="AE64" i="3"/>
  <c r="Y56" i="3"/>
  <c r="J81" i="3"/>
  <c r="V40" i="3"/>
  <c r="U40" i="3"/>
  <c r="Z73" i="3"/>
  <c r="AD40" i="3"/>
  <c r="AD8" i="3"/>
  <c r="V64" i="3"/>
  <c r="AC64" i="3"/>
  <c r="AA64" i="3"/>
  <c r="AB64" i="3"/>
  <c r="Z64" i="3"/>
  <c r="U64" i="3"/>
  <c r="V32" i="3"/>
  <c r="U32" i="3"/>
  <c r="U48" i="3"/>
  <c r="U24" i="3"/>
  <c r="V24" i="3"/>
  <c r="W40" i="3"/>
  <c r="AA81" i="3"/>
  <c r="V8" i="3"/>
  <c r="U8" i="3"/>
  <c r="U71" i="3"/>
  <c r="V71" i="3"/>
  <c r="AD32" i="3"/>
  <c r="U16" i="3"/>
  <c r="U56" i="3"/>
  <c r="V56" i="3"/>
  <c r="W32" i="3"/>
  <c r="V69" i="3"/>
  <c r="W69" i="3"/>
  <c r="U69" i="3"/>
  <c r="V73" i="3"/>
  <c r="U73" i="3"/>
  <c r="U74" i="3"/>
  <c r="V74" i="3"/>
  <c r="F75" i="3"/>
  <c r="AD24" i="3"/>
  <c r="Y81" i="3"/>
  <c r="E75" i="3"/>
  <c r="AD74" i="3"/>
  <c r="Z81" i="3"/>
  <c r="W24" i="3"/>
  <c r="AC24" i="3"/>
  <c r="Y40" i="3"/>
  <c r="Z32" i="3"/>
  <c r="Y24" i="3"/>
  <c r="W8" i="3"/>
  <c r="AC74" i="3"/>
  <c r="AD64" i="3"/>
  <c r="I75" i="3"/>
  <c r="AD71" i="3"/>
  <c r="X8" i="3"/>
  <c r="Y8" i="3"/>
  <c r="AA74" i="3"/>
  <c r="C75" i="3"/>
  <c r="G75" i="3"/>
  <c r="AA56" i="3"/>
  <c r="AC56" i="3"/>
  <c r="D72" i="3"/>
  <c r="D79" i="3" s="1"/>
  <c r="C72" i="3"/>
  <c r="C79" i="3" s="1"/>
  <c r="D75" i="3"/>
  <c r="AC69" i="3"/>
  <c r="H72" i="3"/>
  <c r="H78" i="3" s="1"/>
  <c r="AC71" i="3"/>
  <c r="H75" i="3"/>
  <c r="AC73" i="3"/>
  <c r="J75" i="3"/>
  <c r="AE75" i="3" s="1"/>
  <c r="J72" i="3"/>
  <c r="W73" i="3"/>
  <c r="B75" i="3"/>
  <c r="X74" i="3"/>
  <c r="C81" i="3"/>
  <c r="X81" i="3" s="1"/>
  <c r="W74" i="3"/>
  <c r="E72" i="3"/>
  <c r="E79" i="3" s="1"/>
  <c r="Z69" i="3"/>
  <c r="B72" i="3"/>
  <c r="B80" i="3" s="1"/>
  <c r="W71" i="3"/>
  <c r="Z24" i="3"/>
  <c r="AB8" i="3"/>
  <c r="AB24" i="3"/>
  <c r="AB32" i="3"/>
  <c r="G78" i="3"/>
  <c r="G80" i="3"/>
  <c r="F78" i="3"/>
  <c r="F80" i="3"/>
  <c r="Z8" i="3"/>
  <c r="AA40" i="3"/>
  <c r="AA8" i="3"/>
  <c r="AA24" i="3"/>
  <c r="AA32" i="3"/>
  <c r="Z40" i="3"/>
  <c r="AB40" i="3"/>
  <c r="AB56" i="3"/>
  <c r="AA69" i="3"/>
  <c r="K81" i="3"/>
  <c r="K80" i="3"/>
  <c r="AF80" i="3" s="1"/>
  <c r="AB69" i="3"/>
  <c r="AB71" i="3"/>
  <c r="AB74" i="3"/>
  <c r="AB73" i="3"/>
  <c r="Z71" i="3"/>
  <c r="AA71" i="3"/>
  <c r="AA73" i="3"/>
  <c r="I79" i="3" l="1"/>
  <c r="H80" i="3"/>
  <c r="I80" i="3"/>
  <c r="J79" i="3"/>
  <c r="AE72" i="3"/>
  <c r="AC81" i="3"/>
  <c r="AF81" i="3"/>
  <c r="AE81" i="3"/>
  <c r="U72" i="3"/>
  <c r="V72" i="3"/>
  <c r="AC75" i="3"/>
  <c r="Y75" i="3"/>
  <c r="AB81" i="3"/>
  <c r="X79" i="3"/>
  <c r="AB75" i="3"/>
  <c r="V81" i="3"/>
  <c r="AD81" i="3"/>
  <c r="W75" i="3"/>
  <c r="U75" i="3"/>
  <c r="V75" i="3"/>
  <c r="X75" i="3"/>
  <c r="W81" i="3"/>
  <c r="AD75" i="3"/>
  <c r="Z75" i="3"/>
  <c r="AA75" i="3"/>
  <c r="AA72" i="3"/>
  <c r="C78" i="3"/>
  <c r="D80" i="3"/>
  <c r="C80" i="3"/>
  <c r="E80" i="3"/>
  <c r="Z80" i="3" s="1"/>
  <c r="D78" i="3"/>
  <c r="AD72" i="3"/>
  <c r="AC72" i="3"/>
  <c r="H79" i="3"/>
  <c r="B78" i="3"/>
  <c r="B79" i="3"/>
  <c r="J78" i="3"/>
  <c r="W72" i="3"/>
  <c r="X72" i="3"/>
  <c r="Y72" i="3"/>
  <c r="Z72" i="3"/>
  <c r="J80" i="3"/>
  <c r="AB72" i="3"/>
  <c r="K78" i="3"/>
  <c r="AF78" i="3" s="1"/>
  <c r="K79" i="3"/>
  <c r="AF79" i="3" s="1"/>
  <c r="E78" i="3"/>
  <c r="Z78" i="3" s="1"/>
  <c r="AD80" i="3" l="1"/>
  <c r="AE80" i="3"/>
  <c r="AE78" i="3"/>
  <c r="AD78" i="3"/>
  <c r="AE79" i="3"/>
  <c r="X80" i="3"/>
  <c r="V80" i="3"/>
  <c r="AA80" i="3"/>
  <c r="AC79" i="3"/>
  <c r="AB79" i="3"/>
  <c r="AA79" i="3"/>
  <c r="W79" i="3"/>
  <c r="V79" i="3"/>
  <c r="Y80" i="3"/>
  <c r="Y79" i="3"/>
  <c r="W80" i="3"/>
  <c r="AB80" i="3"/>
  <c r="V78" i="3"/>
  <c r="W78" i="3"/>
  <c r="Y78" i="3"/>
  <c r="X78" i="3"/>
  <c r="AC80" i="3"/>
  <c r="AC78" i="3"/>
  <c r="AA78" i="3"/>
  <c r="AD79" i="3"/>
  <c r="Z79" i="3"/>
  <c r="AB78" i="3"/>
  <c r="C13" i="9"/>
  <c r="I43" i="10"/>
  <c r="I36" i="10"/>
</calcChain>
</file>

<file path=xl/sharedStrings.xml><?xml version="1.0" encoding="utf-8"?>
<sst xmlns="http://schemas.openxmlformats.org/spreadsheetml/2006/main" count="2267" uniqueCount="197">
  <si>
    <t>WENATCHEE</t>
  </si>
  <si>
    <t>SLED SPRINGS</t>
  </si>
  <si>
    <t>JOHN DAY</t>
  </si>
  <si>
    <t>SISKIYOU</t>
  </si>
  <si>
    <t>Flt. Hours on Fire</t>
  </si>
  <si>
    <t>Flt. Hours Other</t>
  </si>
  <si>
    <t>Person Days on Fire</t>
  </si>
  <si>
    <t># IA's</t>
  </si>
  <si>
    <t># Large Fires</t>
  </si>
  <si>
    <t>TOTAL</t>
  </si>
  <si>
    <t>Days on Contract</t>
  </si>
  <si>
    <t>Training Rapps</t>
  </si>
  <si>
    <t>Op. Rapps</t>
  </si>
  <si>
    <t>Total Rapps</t>
  </si>
  <si>
    <t>RAPPEL OPS: BASE TOTALS</t>
  </si>
  <si>
    <t>% Training Rapps</t>
  </si>
  <si>
    <t>% Op Rapps</t>
  </si>
  <si>
    <t>NA</t>
  </si>
  <si>
    <t>% IA's Rappelled</t>
  </si>
  <si>
    <t>Helitack IA's</t>
  </si>
  <si>
    <t>TOTALS</t>
  </si>
  <si>
    <t>PRINEVILLE</t>
  </si>
  <si>
    <t>AVERAGE</t>
  </si>
  <si>
    <t>WENATCHEE REGIONAL</t>
  </si>
  <si>
    <t>JOHN DAY REGIONAL</t>
  </si>
  <si>
    <t>REGION HELI TOTALS:</t>
  </si>
  <si>
    <t>REGION HELI AVGS:</t>
  </si>
  <si>
    <t>2010*</t>
  </si>
  <si>
    <t>WENATCHEE NAT'L LFS</t>
  </si>
  <si>
    <t>JOHN DAY NAT'L LFS</t>
  </si>
  <si>
    <t>LA GRANDE NAT'L LFS</t>
  </si>
  <si>
    <t>PRINEVILLE NAT'L LFS</t>
  </si>
  <si>
    <t>Proficiency Rapps</t>
  </si>
  <si>
    <t>IA's - Helitack</t>
  </si>
  <si>
    <t xml:space="preserve"> </t>
  </si>
  <si>
    <t>2010**</t>
  </si>
  <si>
    <t>PNW NAT'L/REGIONAL IA HELICOPTERS</t>
  </si>
  <si>
    <t>IA's/EA's - Rapp</t>
  </si>
  <si>
    <t>Op Rapps per Rapp IA</t>
  </si>
  <si>
    <t>PRINEVILLE FOREST</t>
  </si>
  <si>
    <t>WENATCHEE FOREST</t>
  </si>
  <si>
    <t>REGIONAL HELI ACTIVITY***</t>
  </si>
  <si>
    <t>REG. HELI MEAN ACTIVITY***</t>
  </si>
  <si>
    <t>*** Annual totals for HELI ACTIVITY does not include data from the two EU Forest Helicopter: Wenatchee and Prineville</t>
  </si>
  <si>
    <t>* Helicopters were swapped between between Wenatchee and Frazier - the data at Wenatchee represents type 3 helicopter activity</t>
  </si>
  <si>
    <t>** Helicopters were swapped between John Day and Grants Pass - the data at John Day represents type 3 helicopter activity</t>
  </si>
  <si>
    <t xml:space="preserve">PRINEVILLE REGIONAL </t>
  </si>
  <si>
    <t xml:space="preserve">SISKIYOU REGIONAL </t>
  </si>
  <si>
    <t xml:space="preserve">JOHN DAY REGIONAL </t>
  </si>
  <si>
    <t xml:space="preserve">SLED SPRINGS REGIONAL </t>
  </si>
  <si>
    <t xml:space="preserve">WENATCHEE REGIONAL </t>
  </si>
  <si>
    <t>SLED SPRINGS REGIONAL</t>
  </si>
  <si>
    <t>SISKIYOU REGIONAL</t>
  </si>
  <si>
    <t>PRINEVILLE REGIONAL</t>
  </si>
  <si>
    <t>MEAN AVG</t>
  </si>
  <si>
    <t>IA Rappel Fires</t>
  </si>
  <si>
    <t>Extended Attack Rapp Actions</t>
  </si>
  <si>
    <t>Helitack Fires</t>
  </si>
  <si>
    <t>Bucket Support On IA's</t>
  </si>
  <si>
    <t>Bucket Only IA's</t>
  </si>
  <si>
    <t>Multiple IA's staffed on one Fuel cycle</t>
  </si>
  <si>
    <t>Total Rappels</t>
  </si>
  <si>
    <t>Operational Rappels</t>
  </si>
  <si>
    <t>Proficiency Rappels</t>
  </si>
  <si>
    <t>Recert and Certifying Raps</t>
  </si>
  <si>
    <t>2 Person Rapp Actions</t>
  </si>
  <si>
    <t>3-4 Person Rapp Actions</t>
  </si>
  <si>
    <t>5-6 Person Rapp Actions</t>
  </si>
  <si>
    <t>7+ Person Rapp Actions</t>
  </si>
  <si>
    <t>Booster Days</t>
  </si>
  <si>
    <t>Boosters Sent</t>
  </si>
  <si>
    <t>Total Cargo Letdowns</t>
  </si>
  <si>
    <t>IA Cargo Letdowns</t>
  </si>
  <si>
    <t>Extended Attack Cargo Letdowns</t>
  </si>
  <si>
    <t>Training Cargo Letdowns</t>
  </si>
  <si>
    <t>Rappel Activity Totals - Wenatchee</t>
  </si>
  <si>
    <t>Rappel Activity Totals - John Day</t>
  </si>
  <si>
    <t>Rappel Activity Totals - Grants Pass</t>
  </si>
  <si>
    <t>Rappel Activity Totals - Prineville</t>
  </si>
  <si>
    <t>2011*</t>
  </si>
  <si>
    <t>Rapp IA's/EA's</t>
  </si>
  <si>
    <t>2011**</t>
  </si>
  <si>
    <t>2012**</t>
  </si>
  <si>
    <t>2012*</t>
  </si>
  <si>
    <t>* Oakridge National was Disontinued by the WO beginning 2012</t>
  </si>
  <si>
    <t>NA*</t>
  </si>
  <si>
    <t>%Proficiency Rapps</t>
  </si>
  <si>
    <t>BLUE MOUNTAIN REGIONAL</t>
  </si>
  <si>
    <t>* Helicopters were swapped between  Wenatchee and Frazier - the data at Wenatchee represents type 3 helicopter activity</t>
  </si>
  <si>
    <t>2013*</t>
  </si>
  <si>
    <t>2013**</t>
  </si>
  <si>
    <t>BLUE MTN</t>
  </si>
  <si>
    <t>FIA</t>
  </si>
  <si>
    <t xml:space="preserve"> CHUGACH CWN</t>
  </si>
  <si>
    <t>TONGASS CWN</t>
  </si>
  <si>
    <t>Flt. Hours</t>
  </si>
  <si>
    <t>WENATCHEE IA</t>
  </si>
  <si>
    <t>JOHN DAY IA</t>
  </si>
  <si>
    <t>** Siskiyou Began Hosting a S61 beginning 2013 field season</t>
  </si>
  <si>
    <t>Pax Transported</t>
  </si>
  <si>
    <t>Cargo Delivered</t>
  </si>
  <si>
    <t>pax</t>
  </si>
  <si>
    <t>hrs.</t>
  </si>
  <si>
    <t>lbs</t>
  </si>
  <si>
    <t>OAKRIDGE/SIS  NAT'L LFS</t>
  </si>
  <si>
    <t>AVG 
01-05</t>
  </si>
  <si>
    <t>AVG
02-06</t>
  </si>
  <si>
    <t>AVG
03-07</t>
  </si>
  <si>
    <t>AVG 
04-08</t>
  </si>
  <si>
    <t>AVG
05-09</t>
  </si>
  <si>
    <t>AVG
06-10</t>
  </si>
  <si>
    <t>AVG
07-11</t>
  </si>
  <si>
    <t>AVG
08-12</t>
  </si>
  <si>
    <t>AVG
09-13</t>
  </si>
  <si>
    <t>AVG
10-14</t>
  </si>
  <si>
    <t>PNW HOSTED NATIONAL LFS HELICOPTERS</t>
  </si>
  <si>
    <t>AVG
04-08</t>
  </si>
  <si>
    <t>MEAN
AVG</t>
  </si>
  <si>
    <t>AVG
01-05</t>
  </si>
  <si>
    <t>AVG
010-14</t>
  </si>
  <si>
    <t>Days Flown on Contract</t>
  </si>
  <si>
    <t>% Flown on MAP</t>
  </si>
  <si>
    <t>2014*</t>
  </si>
  <si>
    <t>%  Days Flown on MAP</t>
  </si>
  <si>
    <t>Days Flown on MAP</t>
  </si>
  <si>
    <t>% Days Flown on MAP</t>
  </si>
  <si>
    <t>Days Flown On Map</t>
  </si>
  <si>
    <t>% Flown On MAP</t>
  </si>
  <si>
    <t>Data Paste Values for Charting only</t>
  </si>
  <si>
    <t>Data Paste values for Charting Purpose only!!</t>
  </si>
  <si>
    <t>Pasted values for charting purpose only</t>
  </si>
  <si>
    <t>AVG
11-15</t>
  </si>
  <si>
    <t xml:space="preserve">Rappel Activity Totals - R6 </t>
  </si>
  <si>
    <t>PNW RAPPEL AIRCRAFT ACTIVITY TOTALS -</t>
  </si>
  <si>
    <t>PNW T3 AIRCRAFT ACTIVITY TOTALS</t>
  </si>
  <si>
    <t>AVG
011-15</t>
  </si>
  <si>
    <t>2014**</t>
  </si>
  <si>
    <t>2015**</t>
  </si>
  <si>
    <t>CIO N106Z</t>
  </si>
  <si>
    <t>ALASKA HELICOPTER  ACTIVITY BY YEAR</t>
  </si>
  <si>
    <t>Mission Sorties</t>
  </si>
  <si>
    <t>Resource</t>
  </si>
  <si>
    <t>Fire</t>
  </si>
  <si>
    <t>UTILIZATION</t>
  </si>
  <si>
    <t>Islands</t>
  </si>
  <si>
    <t>SE Alaksa</t>
  </si>
  <si>
    <t>WENATCHEE /LIGHT IA</t>
  </si>
  <si>
    <t>JOHN DAY /LIGHT IA</t>
  </si>
  <si>
    <t>WENATCHEE LIGHT IA</t>
  </si>
  <si>
    <t>JOHN DAY LIGHT IA</t>
  </si>
  <si>
    <t>Consider adding no of days flown on contract</t>
  </si>
  <si>
    <t>AVG
12-16</t>
  </si>
  <si>
    <t>JOHN DAY REGIONAL (T2)</t>
  </si>
  <si>
    <t>WENATCHEE REGIONAL (T2)</t>
  </si>
  <si>
    <t>WENATCHEE FOREST (T3)</t>
  </si>
  <si>
    <t>JOHN DAY (T3 IA)</t>
  </si>
  <si>
    <t>PRINEVILLE REGIONAL (T2)</t>
  </si>
  <si>
    <t>SISKIYOU REGIONAL (T2)</t>
  </si>
  <si>
    <t>PRINEVILLE FOREST (IA T3)</t>
  </si>
  <si>
    <t>2016**</t>
  </si>
  <si>
    <t>++ New designation for Short-Haul Activation</t>
  </si>
  <si>
    <t>AVG
02-09</t>
  </si>
  <si>
    <t>AVG
012-16</t>
  </si>
  <si>
    <t>SEASONAL AVERAGE</t>
  </si>
  <si>
    <t>SESONAL AVERAGE</t>
  </si>
  <si>
    <t>AVG
13-17</t>
  </si>
  <si>
    <t xml:space="preserve">Flight Hours for Regional Helicopters </t>
  </si>
  <si>
    <t>AVG
013-17</t>
  </si>
  <si>
    <t>Rappel Activity Totals - Sled Springs (Grande Rhonde 2)</t>
  </si>
  <si>
    <t>Rappel Activity Totals - Blue Mountain (Grande Rhonde 1)</t>
  </si>
  <si>
    <t>PNW LFS AIRCRAFT ACTIVITY TOTALS -</t>
  </si>
  <si>
    <t>2017 fia</t>
  </si>
  <si>
    <t>73 days map (68 days flown on map)</t>
  </si>
  <si>
    <t>MAP</t>
  </si>
  <si>
    <t>Days Flown on Map</t>
  </si>
  <si>
    <t>Grande Rhonde NAT'L LFS</t>
  </si>
  <si>
    <t>2017***</t>
  </si>
  <si>
    <t>*** La Grande renamed to Grande Rhonde in 2017</t>
  </si>
  <si>
    <t>** Formally Oakridge.  Siskiyou Began Hosting a S61 beginning 2013 field season</t>
  </si>
  <si>
    <t>SYSKIYOU  NAT'L LFS</t>
  </si>
  <si>
    <t>2005**</t>
  </si>
  <si>
    <t>2006**</t>
  </si>
  <si>
    <t>2007**</t>
  </si>
  <si>
    <t>2008**</t>
  </si>
  <si>
    <t>2009**</t>
  </si>
  <si>
    <t>National LFS  HELI ACTIVITY</t>
  </si>
  <si>
    <t>Natioinal LFS HELI MEAN ACTIVITY</t>
  </si>
  <si>
    <t>WENATCHEE (T3 IA / SH)</t>
  </si>
  <si>
    <t>2017**</t>
  </si>
  <si>
    <t>2015*+</t>
  </si>
  <si>
    <t>2016*+</t>
  </si>
  <si>
    <t>2017*+</t>
  </si>
  <si>
    <t>Formally Sled Springs Prior 2017</t>
  </si>
  <si>
    <t>Formally Blue Mountain Prior 2017</t>
  </si>
  <si>
    <t>2017+</t>
  </si>
  <si>
    <t>GRANDE RONDE # 1 (T2) (69H)</t>
  </si>
  <si>
    <t>GRANDE RONDE # 2 (T2) (89H)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</si>
</sst>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;;;"/>
  </numFmts>
  <fonts count="2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9" fontId="23" fillId="0" borderId="0" applyFont="0" applyFill="0" applyBorder="0" applyAlignment="0" applyProtection="0"/>
  </cellStyleXfs>
  <cellXfs count="747">
    <xf numFmtId="0" fontId="0" fillId="0" borderId="0" xfId="0"/>
    <xf numFmtId="0" fontId="4" fillId="0" borderId="0" xfId="0" applyFont="1"/>
    <xf numFmtId="0" fontId="4" fillId="0" borderId="0" xfId="0" applyFont="1" applyFill="1"/>
    <xf numFmtId="164" fontId="4" fillId="2" borderId="2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/>
    <xf numFmtId="0" fontId="3" fillId="0" borderId="0" xfId="0" applyFont="1" applyFill="1"/>
    <xf numFmtId="0" fontId="4" fillId="3" borderId="2" xfId="0" applyFont="1" applyFill="1" applyBorder="1"/>
    <xf numFmtId="164" fontId="4" fillId="3" borderId="2" xfId="0" applyNumberFormat="1" applyFont="1" applyFill="1" applyBorder="1"/>
    <xf numFmtId="0" fontId="4" fillId="0" borderId="2" xfId="0" applyFont="1" applyFill="1" applyBorder="1"/>
    <xf numFmtId="164" fontId="4" fillId="0" borderId="2" xfId="0" applyNumberFormat="1" applyFont="1" applyFill="1" applyBorder="1"/>
    <xf numFmtId="0" fontId="4" fillId="3" borderId="2" xfId="0" applyNumberFormat="1" applyFont="1" applyFill="1" applyBorder="1"/>
    <xf numFmtId="0" fontId="4" fillId="4" borderId="2" xfId="0" applyFont="1" applyFill="1" applyBorder="1"/>
    <xf numFmtId="164" fontId="4" fillId="4" borderId="2" xfId="0" applyNumberFormat="1" applyFont="1" applyFill="1" applyBorder="1"/>
    <xf numFmtId="0" fontId="4" fillId="5" borderId="2" xfId="0" applyFont="1" applyFill="1" applyBorder="1"/>
    <xf numFmtId="164" fontId="4" fillId="5" borderId="2" xfId="0" applyNumberFormat="1" applyFont="1" applyFill="1" applyBorder="1"/>
    <xf numFmtId="0" fontId="4" fillId="5" borderId="2" xfId="0" applyNumberFormat="1" applyFont="1" applyFill="1" applyBorder="1"/>
    <xf numFmtId="0" fontId="4" fillId="6" borderId="2" xfId="0" applyFont="1" applyFill="1" applyBorder="1"/>
    <xf numFmtId="164" fontId="4" fillId="6" borderId="2" xfId="0" applyNumberFormat="1" applyFont="1" applyFill="1" applyBorder="1"/>
    <xf numFmtId="0" fontId="4" fillId="6" borderId="2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Fill="1" applyBorder="1"/>
    <xf numFmtId="165" fontId="6" fillId="0" borderId="0" xfId="0" applyNumberFormat="1" applyFont="1"/>
    <xf numFmtId="165" fontId="3" fillId="0" borderId="0" xfId="0" applyNumberFormat="1" applyFont="1"/>
    <xf numFmtId="1" fontId="4" fillId="2" borderId="2" xfId="0" applyNumberFormat="1" applyFont="1" applyFill="1" applyBorder="1"/>
    <xf numFmtId="1" fontId="4" fillId="3" borderId="2" xfId="0" applyNumberFormat="1" applyFont="1" applyFill="1" applyBorder="1"/>
    <xf numFmtId="0" fontId="4" fillId="8" borderId="2" xfId="0" applyFont="1" applyFill="1" applyBorder="1"/>
    <xf numFmtId="164" fontId="4" fillId="8" borderId="2" xfId="0" applyNumberFormat="1" applyFont="1" applyFill="1" applyBorder="1"/>
    <xf numFmtId="0" fontId="0" fillId="0" borderId="0" xfId="0" applyFill="1"/>
    <xf numFmtId="1" fontId="4" fillId="0" borderId="0" xfId="0" applyNumberFormat="1" applyFont="1" applyFill="1" applyBorder="1"/>
    <xf numFmtId="1" fontId="5" fillId="0" borderId="0" xfId="0" applyNumberFormat="1" applyFont="1" applyFill="1" applyBorder="1"/>
    <xf numFmtId="0" fontId="0" fillId="0" borderId="0" xfId="0" applyFill="1" applyBorder="1"/>
    <xf numFmtId="165" fontId="3" fillId="0" borderId="0" xfId="0" applyNumberFormat="1" applyFont="1" applyFill="1" applyBorder="1"/>
    <xf numFmtId="165" fontId="6" fillId="0" borderId="0" xfId="0" applyNumberFormat="1" applyFont="1" applyFill="1" applyBorder="1"/>
    <xf numFmtId="165" fontId="3" fillId="0" borderId="0" xfId="0" applyNumberFormat="1" applyFont="1" applyFill="1"/>
    <xf numFmtId="165" fontId="6" fillId="0" borderId="0" xfId="0" applyNumberFormat="1" applyFont="1" applyFill="1"/>
    <xf numFmtId="0" fontId="0" fillId="0" borderId="0" xfId="0" applyBorder="1"/>
    <xf numFmtId="164" fontId="4" fillId="7" borderId="2" xfId="0" applyNumberFormat="1" applyFont="1" applyFill="1" applyBorder="1"/>
    <xf numFmtId="0" fontId="4" fillId="8" borderId="2" xfId="0" applyNumberFormat="1" applyFont="1" applyFill="1" applyBorder="1"/>
    <xf numFmtId="164" fontId="9" fillId="5" borderId="2" xfId="0" applyNumberFormat="1" applyFont="1" applyFill="1" applyBorder="1"/>
    <xf numFmtId="164" fontId="9" fillId="0" borderId="2" xfId="0" applyNumberFormat="1" applyFont="1" applyFill="1" applyBorder="1"/>
    <xf numFmtId="0" fontId="9" fillId="5" borderId="2" xfId="0" applyNumberFormat="1" applyFont="1" applyFill="1" applyBorder="1"/>
    <xf numFmtId="0" fontId="9" fillId="0" borderId="2" xfId="0" applyFont="1" applyFill="1" applyBorder="1"/>
    <xf numFmtId="0" fontId="10" fillId="0" borderId="2" xfId="0" applyFont="1" applyBorder="1"/>
    <xf numFmtId="164" fontId="10" fillId="0" borderId="2" xfId="0" applyNumberFormat="1" applyFont="1" applyBorder="1"/>
    <xf numFmtId="164" fontId="4" fillId="0" borderId="0" xfId="0" applyNumberFormat="1" applyFont="1" applyBorder="1"/>
    <xf numFmtId="165" fontId="7" fillId="0" borderId="0" xfId="0" applyNumberFormat="1" applyFont="1" applyFill="1" applyBorder="1"/>
    <xf numFmtId="164" fontId="4" fillId="11" borderId="2" xfId="0" applyNumberFormat="1" applyFont="1" applyFill="1" applyBorder="1"/>
    <xf numFmtId="0" fontId="4" fillId="11" borderId="0" xfId="0" applyFont="1" applyFill="1"/>
    <xf numFmtId="164" fontId="4" fillId="12" borderId="2" xfId="0" applyNumberFormat="1" applyFont="1" applyFill="1" applyBorder="1"/>
    <xf numFmtId="164" fontId="4" fillId="13" borderId="2" xfId="0" applyNumberFormat="1" applyFont="1" applyFill="1" applyBorder="1"/>
    <xf numFmtId="164" fontId="4" fillId="14" borderId="2" xfId="0" applyNumberFormat="1" applyFont="1" applyFill="1" applyBorder="1"/>
    <xf numFmtId="164" fontId="4" fillId="15" borderId="2" xfId="0" applyNumberFormat="1" applyFont="1" applyFill="1" applyBorder="1"/>
    <xf numFmtId="164" fontId="4" fillId="10" borderId="2" xfId="0" applyNumberFormat="1" applyFont="1" applyFill="1" applyBorder="1"/>
    <xf numFmtId="0" fontId="4" fillId="12" borderId="2" xfId="0" applyFont="1" applyFill="1" applyBorder="1"/>
    <xf numFmtId="0" fontId="4" fillId="12" borderId="2" xfId="0" applyNumberFormat="1" applyFont="1" applyFill="1" applyBorder="1"/>
    <xf numFmtId="1" fontId="4" fillId="11" borderId="2" xfId="0" applyNumberFormat="1" applyFont="1" applyFill="1" applyBorder="1"/>
    <xf numFmtId="1" fontId="4" fillId="16" borderId="2" xfId="0" applyNumberFormat="1" applyFont="1" applyFill="1" applyBorder="1"/>
    <xf numFmtId="164" fontId="4" fillId="16" borderId="2" xfId="0" applyNumberFormat="1" applyFont="1" applyFill="1" applyBorder="1"/>
    <xf numFmtId="1" fontId="4" fillId="14" borderId="2" xfId="0" applyNumberFormat="1" applyFont="1" applyFill="1" applyBorder="1"/>
    <xf numFmtId="164" fontId="4" fillId="17" borderId="2" xfId="0" applyNumberFormat="1" applyFont="1" applyFill="1" applyBorder="1"/>
    <xf numFmtId="0" fontId="4" fillId="16" borderId="2" xfId="0" applyFont="1" applyFill="1" applyBorder="1"/>
    <xf numFmtId="0" fontId="4" fillId="16" borderId="2" xfId="0" applyNumberFormat="1" applyFont="1" applyFill="1" applyBorder="1"/>
    <xf numFmtId="0" fontId="3" fillId="11" borderId="2" xfId="0" applyFont="1" applyFill="1" applyBorder="1"/>
    <xf numFmtId="0" fontId="3" fillId="11" borderId="2" xfId="0" applyFont="1" applyFill="1" applyBorder="1" applyAlignment="1">
      <alignment horizontal="left"/>
    </xf>
    <xf numFmtId="0" fontId="3" fillId="19" borderId="2" xfId="0" applyFont="1" applyFill="1" applyBorder="1"/>
    <xf numFmtId="164" fontId="10" fillId="19" borderId="2" xfId="0" applyNumberFormat="1" applyFont="1" applyFill="1" applyBorder="1"/>
    <xf numFmtId="0" fontId="10" fillId="19" borderId="2" xfId="0" applyFont="1" applyFill="1" applyBorder="1"/>
    <xf numFmtId="0" fontId="3" fillId="19" borderId="2" xfId="0" applyFont="1" applyFill="1" applyBorder="1" applyAlignment="1">
      <alignment horizontal="left"/>
    </xf>
    <xf numFmtId="1" fontId="10" fillId="19" borderId="2" xfId="0" applyNumberFormat="1" applyFont="1" applyFill="1" applyBorder="1"/>
    <xf numFmtId="164" fontId="10" fillId="11" borderId="0" xfId="0" applyNumberFormat="1" applyFont="1" applyFill="1" applyBorder="1"/>
    <xf numFmtId="0" fontId="10" fillId="11" borderId="0" xfId="0" applyFont="1" applyFill="1" applyBorder="1"/>
    <xf numFmtId="1" fontId="10" fillId="11" borderId="0" xfId="0" applyNumberFormat="1" applyFont="1" applyFill="1" applyBorder="1"/>
    <xf numFmtId="2" fontId="5" fillId="10" borderId="2" xfId="0" applyNumberFormat="1" applyFont="1" applyFill="1" applyBorder="1"/>
    <xf numFmtId="1" fontId="12" fillId="11" borderId="2" xfId="0" applyNumberFormat="1" applyFont="1" applyFill="1" applyBorder="1"/>
    <xf numFmtId="1" fontId="12" fillId="16" borderId="2" xfId="0" applyNumberFormat="1" applyFont="1" applyFill="1" applyBorder="1"/>
    <xf numFmtId="164" fontId="4" fillId="0" borderId="9" xfId="0" applyNumberFormat="1" applyFont="1" applyFill="1" applyBorder="1"/>
    <xf numFmtId="0" fontId="13" fillId="19" borderId="2" xfId="0" applyFont="1" applyFill="1" applyBorder="1" applyAlignment="1">
      <alignment horizontal="left"/>
    </xf>
    <xf numFmtId="0" fontId="10" fillId="11" borderId="2" xfId="0" applyFont="1" applyFill="1" applyBorder="1"/>
    <xf numFmtId="164" fontId="10" fillId="11" borderId="2" xfId="0" applyNumberFormat="1" applyFont="1" applyFill="1" applyBorder="1"/>
    <xf numFmtId="0" fontId="4" fillId="16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3" fontId="18" fillId="0" borderId="0" xfId="1" applyNumberFormat="1" applyFont="1" applyBorder="1" applyAlignment="1" applyProtection="1">
      <alignment horizontal="center" shrinkToFit="1"/>
    </xf>
    <xf numFmtId="3" fontId="18" fillId="0" borderId="0" xfId="1" applyNumberFormat="1" applyFont="1" applyBorder="1" applyAlignment="1">
      <alignment horizontal="center" shrinkToFit="1"/>
    </xf>
    <xf numFmtId="0" fontId="1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 shrinkToFit="1"/>
    </xf>
    <xf numFmtId="0" fontId="16" fillId="0" borderId="0" xfId="0" applyFont="1" applyBorder="1" applyAlignment="1"/>
    <xf numFmtId="0" fontId="15" fillId="0" borderId="0" xfId="0" applyFont="1" applyAlignment="1"/>
    <xf numFmtId="165" fontId="4" fillId="7" borderId="2" xfId="0" applyNumberFormat="1" applyFont="1" applyFill="1" applyBorder="1"/>
    <xf numFmtId="165" fontId="4" fillId="11" borderId="2" xfId="0" applyNumberFormat="1" applyFont="1" applyFill="1" applyBorder="1"/>
    <xf numFmtId="165" fontId="4" fillId="10" borderId="2" xfId="0" applyNumberFormat="1" applyFont="1" applyFill="1" applyBorder="1"/>
    <xf numFmtId="0" fontId="16" fillId="0" borderId="0" xfId="0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164" fontId="0" fillId="0" borderId="0" xfId="0" applyNumberFormat="1"/>
    <xf numFmtId="164" fontId="4" fillId="0" borderId="0" xfId="0" applyNumberFormat="1" applyFont="1"/>
    <xf numFmtId="165" fontId="4" fillId="11" borderId="0" xfId="0" applyNumberFormat="1" applyFont="1" applyFill="1" applyBorder="1"/>
    <xf numFmtId="164" fontId="4" fillId="11" borderId="2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0" fillId="0" borderId="2" xfId="0" applyBorder="1"/>
    <xf numFmtId="164" fontId="4" fillId="16" borderId="2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4" fillId="3" borderId="2" xfId="0" applyNumberFormat="1" applyFont="1" applyFill="1" applyBorder="1" applyAlignment="1">
      <alignment wrapText="1"/>
    </xf>
    <xf numFmtId="164" fontId="4" fillId="14" borderId="2" xfId="0" applyNumberFormat="1" applyFont="1" applyFill="1" applyBorder="1" applyAlignment="1">
      <alignment wrapText="1"/>
    </xf>
    <xf numFmtId="164" fontId="4" fillId="4" borderId="2" xfId="0" applyNumberFormat="1" applyFont="1" applyFill="1" applyBorder="1" applyAlignment="1">
      <alignment wrapText="1"/>
    </xf>
    <xf numFmtId="164" fontId="4" fillId="17" borderId="2" xfId="0" applyNumberFormat="1" applyFont="1" applyFill="1" applyBorder="1" applyAlignment="1">
      <alignment wrapText="1"/>
    </xf>
    <xf numFmtId="164" fontId="4" fillId="5" borderId="2" xfId="0" applyNumberFormat="1" applyFont="1" applyFill="1" applyBorder="1" applyAlignment="1">
      <alignment wrapText="1"/>
    </xf>
    <xf numFmtId="164" fontId="4" fillId="12" borderId="2" xfId="0" applyNumberFormat="1" applyFont="1" applyFill="1" applyBorder="1" applyAlignment="1">
      <alignment wrapText="1"/>
    </xf>
    <xf numFmtId="164" fontId="4" fillId="6" borderId="2" xfId="0" applyNumberFormat="1" applyFont="1" applyFill="1" applyBorder="1" applyAlignment="1">
      <alignment wrapText="1"/>
    </xf>
    <xf numFmtId="164" fontId="4" fillId="13" borderId="2" xfId="0" applyNumberFormat="1" applyFont="1" applyFill="1" applyBorder="1" applyAlignment="1">
      <alignment wrapText="1"/>
    </xf>
    <xf numFmtId="164" fontId="4" fillId="8" borderId="2" xfId="0" applyNumberFormat="1" applyFont="1" applyFill="1" applyBorder="1" applyAlignment="1">
      <alignment wrapText="1"/>
    </xf>
    <xf numFmtId="164" fontId="4" fillId="15" borderId="2" xfId="0" applyNumberFormat="1" applyFont="1" applyFill="1" applyBorder="1" applyAlignment="1">
      <alignment wrapText="1"/>
    </xf>
    <xf numFmtId="164" fontId="4" fillId="11" borderId="2" xfId="0" applyNumberFormat="1" applyFont="1" applyFill="1" applyBorder="1" applyAlignment="1">
      <alignment wrapText="1"/>
    </xf>
    <xf numFmtId="164" fontId="4" fillId="3" borderId="3" xfId="0" applyNumberFormat="1" applyFont="1" applyFill="1" applyBorder="1"/>
    <xf numFmtId="164" fontId="4" fillId="11" borderId="3" xfId="0" applyNumberFormat="1" applyFont="1" applyFill="1" applyBorder="1"/>
    <xf numFmtId="164" fontId="4" fillId="5" borderId="3" xfId="0" applyNumberFormat="1" applyFont="1" applyFill="1" applyBorder="1"/>
    <xf numFmtId="164" fontId="4" fillId="13" borderId="3" xfId="0" applyNumberFormat="1" applyFont="1" applyFill="1" applyBorder="1"/>
    <xf numFmtId="164" fontId="4" fillId="8" borderId="3" xfId="0" applyNumberFormat="1" applyFont="1" applyFill="1" applyBorder="1"/>
    <xf numFmtId="164" fontId="4" fillId="15" borderId="3" xfId="0" applyNumberFormat="1" applyFont="1" applyFill="1" applyBorder="1"/>
    <xf numFmtId="0" fontId="4" fillId="2" borderId="2" xfId="0" applyFont="1" applyFill="1" applyBorder="1" applyAlignment="1">
      <alignment wrapText="1"/>
    </xf>
    <xf numFmtId="0" fontId="4" fillId="11" borderId="2" xfId="0" applyFont="1" applyFill="1" applyBorder="1" applyAlignment="1">
      <alignment wrapText="1"/>
    </xf>
    <xf numFmtId="0" fontId="4" fillId="16" borderId="2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14" borderId="2" xfId="0" applyFont="1" applyFill="1" applyBorder="1" applyAlignment="1">
      <alignment wrapText="1"/>
    </xf>
    <xf numFmtId="0" fontId="4" fillId="14" borderId="6" xfId="0" applyFont="1" applyFill="1" applyBorder="1" applyAlignment="1">
      <alignment wrapText="1"/>
    </xf>
    <xf numFmtId="0" fontId="4" fillId="11" borderId="6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4" borderId="2" xfId="0" applyFont="1" applyFill="1" applyBorder="1" applyAlignment="1">
      <alignment wrapText="1"/>
    </xf>
    <xf numFmtId="0" fontId="4" fillId="17" borderId="2" xfId="0" applyFont="1" applyFill="1" applyBorder="1" applyAlignment="1">
      <alignment wrapText="1"/>
    </xf>
    <xf numFmtId="0" fontId="4" fillId="17" borderId="6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12" borderId="2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4" fillId="13" borderId="2" xfId="0" applyFont="1" applyFill="1" applyBorder="1" applyAlignment="1">
      <alignment wrapText="1"/>
    </xf>
    <xf numFmtId="0" fontId="4" fillId="13" borderId="6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15" borderId="2" xfId="0" applyFont="1" applyFill="1" applyBorder="1" applyAlignment="1">
      <alignment wrapText="1"/>
    </xf>
    <xf numFmtId="0" fontId="4" fillId="15" borderId="6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4" fillId="10" borderId="6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11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1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164" fontId="0" fillId="0" borderId="0" xfId="0" applyNumberFormat="1" applyBorder="1"/>
    <xf numFmtId="0" fontId="22" fillId="0" borderId="0" xfId="0" applyFont="1" applyBorder="1" applyAlignment="1">
      <alignment horizontal="center" wrapText="1"/>
    </xf>
    <xf numFmtId="164" fontId="4" fillId="0" borderId="8" xfId="0" applyNumberFormat="1" applyFont="1" applyFill="1" applyBorder="1" applyAlignment="1">
      <alignment wrapText="1"/>
    </xf>
    <xf numFmtId="164" fontId="22" fillId="0" borderId="2" xfId="0" applyNumberFormat="1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3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0" xfId="0" applyNumberFormat="1" applyFont="1" applyAlignment="1">
      <alignment wrapText="1"/>
    </xf>
    <xf numFmtId="164" fontId="22" fillId="0" borderId="8" xfId="0" applyNumberFormat="1" applyFont="1" applyBorder="1" applyAlignment="1">
      <alignment horizontal="center" wrapText="1"/>
    </xf>
    <xf numFmtId="164" fontId="22" fillId="0" borderId="5" xfId="0" applyNumberFormat="1" applyFont="1" applyBorder="1" applyAlignment="1">
      <alignment horizontal="center" wrapText="1"/>
    </xf>
    <xf numFmtId="0" fontId="3" fillId="12" borderId="2" xfId="0" applyFont="1" applyFill="1" applyBorder="1" applyAlignment="1">
      <alignment horizontal="center"/>
    </xf>
    <xf numFmtId="164" fontId="3" fillId="8" borderId="2" xfId="0" applyNumberFormat="1" applyFont="1" applyFill="1" applyBorder="1" applyAlignment="1">
      <alignment horizontal="center"/>
    </xf>
    <xf numFmtId="164" fontId="3" fillId="12" borderId="2" xfId="0" applyNumberFormat="1" applyFont="1" applyFill="1" applyBorder="1" applyAlignment="1">
      <alignment horizontal="center"/>
    </xf>
    <xf numFmtId="164" fontId="4" fillId="6" borderId="3" xfId="0" applyNumberFormat="1" applyFont="1" applyFill="1" applyBorder="1"/>
    <xf numFmtId="164" fontId="11" fillId="0" borderId="0" xfId="0" applyNumberFormat="1" applyFont="1" applyBorder="1" applyAlignment="1">
      <alignment horizontal="center"/>
    </xf>
    <xf numFmtId="164" fontId="3" fillId="0" borderId="0" xfId="0" applyNumberFormat="1" applyFont="1" applyAlignment="1"/>
    <xf numFmtId="164" fontId="0" fillId="0" borderId="0" xfId="0" applyNumberFormat="1" applyFill="1"/>
    <xf numFmtId="164" fontId="0" fillId="0" borderId="0" xfId="0" applyNumberFormat="1" applyFill="1" applyBorder="1"/>
    <xf numFmtId="164" fontId="4" fillId="2" borderId="3" xfId="0" applyNumberFormat="1" applyFont="1" applyFill="1" applyBorder="1"/>
    <xf numFmtId="164" fontId="4" fillId="16" borderId="3" xfId="0" applyNumberFormat="1" applyFont="1" applyFill="1" applyBorder="1"/>
    <xf numFmtId="164" fontId="4" fillId="14" borderId="3" xfId="0" applyNumberFormat="1" applyFont="1" applyFill="1" applyBorder="1"/>
    <xf numFmtId="164" fontId="4" fillId="4" borderId="3" xfId="0" applyNumberFormat="1" applyFont="1" applyFill="1" applyBorder="1"/>
    <xf numFmtId="164" fontId="4" fillId="17" borderId="3" xfId="0" applyNumberFormat="1" applyFont="1" applyFill="1" applyBorder="1"/>
    <xf numFmtId="164" fontId="4" fillId="0" borderId="9" xfId="0" applyNumberFormat="1" applyFont="1" applyBorder="1"/>
    <xf numFmtId="164" fontId="4" fillId="12" borderId="3" xfId="0" applyNumberFormat="1" applyFont="1" applyFill="1" applyBorder="1"/>
    <xf numFmtId="164" fontId="0" fillId="0" borderId="9" xfId="0" applyNumberFormat="1" applyBorder="1"/>
    <xf numFmtId="164" fontId="4" fillId="11" borderId="0" xfId="0" applyNumberFormat="1" applyFont="1" applyFill="1"/>
    <xf numFmtId="164" fontId="4" fillId="11" borderId="0" xfId="0" applyNumberFormat="1" applyFont="1" applyFill="1" applyBorder="1"/>
    <xf numFmtId="164" fontId="4" fillId="7" borderId="3" xfId="0" applyNumberFormat="1" applyFont="1" applyFill="1" applyBorder="1"/>
    <xf numFmtId="164" fontId="5" fillId="10" borderId="2" xfId="0" applyNumberFormat="1" applyFont="1" applyFill="1" applyBorder="1"/>
    <xf numFmtId="164" fontId="4" fillId="10" borderId="3" xfId="0" applyNumberFormat="1" applyFont="1" applyFill="1" applyBorder="1"/>
    <xf numFmtId="164" fontId="5" fillId="10" borderId="3" xfId="0" applyNumberFormat="1" applyFont="1" applyFill="1" applyBorder="1"/>
    <xf numFmtId="164" fontId="5" fillId="0" borderId="0" xfId="0" applyNumberFormat="1" applyFont="1" applyFill="1" applyBorder="1"/>
    <xf numFmtId="164" fontId="7" fillId="11" borderId="0" xfId="0" applyNumberFormat="1" applyFont="1" applyFill="1" applyBorder="1"/>
    <xf numFmtId="164" fontId="7" fillId="0" borderId="0" xfId="0" applyNumberFormat="1" applyFont="1" applyFill="1" applyBorder="1"/>
    <xf numFmtId="164" fontId="11" fillId="0" borderId="0" xfId="0" applyNumberFormat="1" applyFont="1" applyAlignment="1">
      <alignment horizontal="center"/>
    </xf>
    <xf numFmtId="9" fontId="4" fillId="7" borderId="2" xfId="2" applyFont="1" applyFill="1" applyBorder="1"/>
    <xf numFmtId="9" fontId="4" fillId="11" borderId="2" xfId="2" applyFont="1" applyFill="1" applyBorder="1"/>
    <xf numFmtId="9" fontId="4" fillId="10" borderId="2" xfId="2" applyFont="1" applyFill="1" applyBorder="1"/>
    <xf numFmtId="0" fontId="4" fillId="11" borderId="2" xfId="0" applyNumberFormat="1" applyFont="1" applyFill="1" applyBorder="1"/>
    <xf numFmtId="0" fontId="4" fillId="14" borderId="2" xfId="0" applyNumberFormat="1" applyFont="1" applyFill="1" applyBorder="1"/>
    <xf numFmtId="0" fontId="4" fillId="4" borderId="2" xfId="0" applyNumberFormat="1" applyFont="1" applyFill="1" applyBorder="1"/>
    <xf numFmtId="0" fontId="4" fillId="17" borderId="2" xfId="0" applyNumberFormat="1" applyFont="1" applyFill="1" applyBorder="1"/>
    <xf numFmtId="0" fontId="12" fillId="17" borderId="2" xfId="0" applyNumberFormat="1" applyFont="1" applyFill="1" applyBorder="1"/>
    <xf numFmtId="0" fontId="9" fillId="11" borderId="2" xfId="0" applyNumberFormat="1" applyFont="1" applyFill="1" applyBorder="1"/>
    <xf numFmtId="0" fontId="12" fillId="12" borderId="2" xfId="0" applyNumberFormat="1" applyFont="1" applyFill="1" applyBorder="1"/>
    <xf numFmtId="0" fontId="4" fillId="13" borderId="2" xfId="0" applyNumberFormat="1" applyFont="1" applyFill="1" applyBorder="1"/>
    <xf numFmtId="0" fontId="0" fillId="11" borderId="2" xfId="0" applyNumberFormat="1" applyFill="1" applyBorder="1"/>
    <xf numFmtId="0" fontId="4" fillId="15" borderId="2" xfId="0" applyNumberFormat="1" applyFont="1" applyFill="1" applyBorder="1"/>
    <xf numFmtId="0" fontId="5" fillId="7" borderId="2" xfId="0" applyNumberFormat="1" applyFont="1" applyFill="1" applyBorder="1"/>
    <xf numFmtId="0" fontId="12" fillId="10" borderId="2" xfId="0" applyNumberFormat="1" applyFont="1" applyFill="1" applyBorder="1"/>
    <xf numFmtId="0" fontId="5" fillId="11" borderId="2" xfId="0" applyNumberFormat="1" applyFont="1" applyFill="1" applyBorder="1"/>
    <xf numFmtId="0" fontId="12" fillId="0" borderId="2" xfId="0" applyNumberFormat="1" applyFont="1" applyFill="1" applyBorder="1"/>
    <xf numFmtId="0" fontId="5" fillId="10" borderId="2" xfId="0" applyNumberFormat="1" applyFont="1" applyFill="1" applyBorder="1"/>
    <xf numFmtId="9" fontId="4" fillId="7" borderId="3" xfId="2" applyFont="1" applyFill="1" applyBorder="1"/>
    <xf numFmtId="9" fontId="4" fillId="11" borderId="3" xfId="2" applyFont="1" applyFill="1" applyBorder="1"/>
    <xf numFmtId="9" fontId="4" fillId="10" borderId="3" xfId="2" applyFont="1" applyFill="1" applyBorder="1"/>
    <xf numFmtId="0" fontId="11" fillId="0" borderId="0" xfId="0" applyFont="1" applyBorder="1" applyAlignment="1">
      <alignment horizontal="center"/>
    </xf>
    <xf numFmtId="164" fontId="3" fillId="16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/>
    <xf numFmtId="0" fontId="4" fillId="14" borderId="2" xfId="0" applyFont="1" applyFill="1" applyBorder="1" applyAlignment="1">
      <alignment horizontal="left"/>
    </xf>
    <xf numFmtId="0" fontId="4" fillId="14" borderId="2" xfId="0" applyFont="1" applyFill="1" applyBorder="1"/>
    <xf numFmtId="0" fontId="4" fillId="11" borderId="2" xfId="0" applyFont="1" applyFill="1" applyBorder="1" applyAlignment="1">
      <alignment horizontal="left"/>
    </xf>
    <xf numFmtId="0" fontId="4" fillId="11" borderId="2" xfId="0" applyFont="1" applyFill="1" applyBorder="1"/>
    <xf numFmtId="0" fontId="0" fillId="11" borderId="0" xfId="0" applyFill="1"/>
    <xf numFmtId="0" fontId="4" fillId="17" borderId="2" xfId="0" applyFont="1" applyFill="1" applyBorder="1" applyAlignment="1">
      <alignment horizontal="left"/>
    </xf>
    <xf numFmtId="0" fontId="4" fillId="17" borderId="2" xfId="0" applyFont="1" applyFill="1" applyBorder="1"/>
    <xf numFmtId="0" fontId="4" fillId="12" borderId="2" xfId="0" applyFont="1" applyFill="1" applyBorder="1" applyAlignment="1">
      <alignment horizontal="left"/>
    </xf>
    <xf numFmtId="0" fontId="4" fillId="20" borderId="2" xfId="0" applyFont="1" applyFill="1" applyBorder="1" applyAlignment="1">
      <alignment horizontal="left"/>
    </xf>
    <xf numFmtId="0" fontId="4" fillId="20" borderId="2" xfId="0" applyFont="1" applyFill="1" applyBorder="1"/>
    <xf numFmtId="0" fontId="4" fillId="20" borderId="2" xfId="0" applyNumberFormat="1" applyFont="1" applyFill="1" applyBorder="1"/>
    <xf numFmtId="164" fontId="4" fillId="20" borderId="2" xfId="0" applyNumberFormat="1" applyFont="1" applyFill="1" applyBorder="1"/>
    <xf numFmtId="164" fontId="4" fillId="20" borderId="2" xfId="0" applyNumberFormat="1" applyFont="1" applyFill="1" applyBorder="1" applyAlignment="1">
      <alignment wrapText="1"/>
    </xf>
    <xf numFmtId="0" fontId="4" fillId="15" borderId="2" xfId="0" applyFont="1" applyFill="1" applyBorder="1" applyAlignment="1">
      <alignment horizontal="left"/>
    </xf>
    <xf numFmtId="0" fontId="4" fillId="15" borderId="2" xfId="0" applyFont="1" applyFill="1" applyBorder="1"/>
    <xf numFmtId="164" fontId="3" fillId="15" borderId="2" xfId="0" applyNumberFormat="1" applyFont="1" applyFill="1" applyBorder="1" applyAlignment="1">
      <alignment horizontal="center"/>
    </xf>
    <xf numFmtId="0" fontId="3" fillId="11" borderId="0" xfId="0" applyFont="1" applyFill="1"/>
    <xf numFmtId="164" fontId="3" fillId="11" borderId="2" xfId="0" applyNumberFormat="1" applyFont="1" applyFill="1" applyBorder="1" applyAlignment="1">
      <alignment horizontal="center"/>
    </xf>
    <xf numFmtId="0" fontId="9" fillId="12" borderId="2" xfId="0" applyFont="1" applyFill="1" applyBorder="1"/>
    <xf numFmtId="9" fontId="4" fillId="16" borderId="2" xfId="2" applyFont="1" applyFill="1" applyBorder="1"/>
    <xf numFmtId="9" fontId="4" fillId="17" borderId="2" xfId="2" applyFont="1" applyFill="1" applyBorder="1"/>
    <xf numFmtId="9" fontId="4" fillId="15" borderId="2" xfId="2" applyFont="1" applyFill="1" applyBorder="1"/>
    <xf numFmtId="9" fontId="4" fillId="14" borderId="2" xfId="2" applyFont="1" applyFill="1" applyBorder="1"/>
    <xf numFmtId="9" fontId="4" fillId="13" borderId="2" xfId="2" applyFont="1" applyFill="1" applyBorder="1"/>
    <xf numFmtId="9" fontId="4" fillId="12" borderId="2" xfId="2" applyFont="1" applyFill="1" applyBorder="1"/>
    <xf numFmtId="9" fontId="4" fillId="14" borderId="2" xfId="2" applyFont="1" applyFill="1" applyBorder="1" applyAlignment="1">
      <alignment wrapText="1"/>
    </xf>
    <xf numFmtId="0" fontId="3" fillId="14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164" fontId="3" fillId="14" borderId="2" xfId="0" applyNumberFormat="1" applyFont="1" applyFill="1" applyBorder="1" applyAlignment="1">
      <alignment horizontal="center"/>
    </xf>
    <xf numFmtId="9" fontId="10" fillId="19" borderId="2" xfId="2" applyFont="1" applyFill="1" applyBorder="1"/>
    <xf numFmtId="166" fontId="10" fillId="19" borderId="2" xfId="2" applyNumberFormat="1" applyFont="1" applyFill="1" applyBorder="1"/>
    <xf numFmtId="0" fontId="10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0" fillId="11" borderId="0" xfId="0" applyNumberFormat="1" applyFont="1" applyFill="1" applyBorder="1" applyAlignment="1">
      <alignment horizontal="center" vertical="center" wrapText="1"/>
    </xf>
    <xf numFmtId="164" fontId="10" fillId="19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0" fillId="11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6" fontId="10" fillId="11" borderId="2" xfId="0" applyNumberFormat="1" applyFont="1" applyFill="1" applyBorder="1" applyAlignment="1">
      <alignment horizontal="center" vertical="center" wrapText="1"/>
    </xf>
    <xf numFmtId="9" fontId="10" fillId="11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11" borderId="2" xfId="0" applyNumberFormat="1" applyFont="1" applyFill="1" applyBorder="1" applyAlignment="1">
      <alignment vertical="center"/>
    </xf>
    <xf numFmtId="164" fontId="4" fillId="11" borderId="3" xfId="0" applyNumberFormat="1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164" fontId="4" fillId="11" borderId="0" xfId="0" applyNumberFormat="1" applyFont="1" applyFill="1" applyAlignment="1">
      <alignment vertical="center"/>
    </xf>
    <xf numFmtId="0" fontId="0" fillId="11" borderId="0" xfId="0" applyFill="1" applyAlignment="1">
      <alignment vertical="center"/>
    </xf>
    <xf numFmtId="9" fontId="4" fillId="3" borderId="2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vertical="center"/>
    </xf>
    <xf numFmtId="164" fontId="4" fillId="5" borderId="3" xfId="0" applyNumberFormat="1" applyFont="1" applyFill="1" applyBorder="1" applyAlignment="1">
      <alignment vertical="center"/>
    </xf>
    <xf numFmtId="164" fontId="4" fillId="12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9" fontId="4" fillId="5" borderId="2" xfId="2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vertical="center"/>
    </xf>
    <xf numFmtId="164" fontId="4" fillId="13" borderId="2" xfId="0" applyNumberFormat="1" applyFont="1" applyFill="1" applyBorder="1" applyAlignment="1">
      <alignment vertical="center"/>
    </xf>
    <xf numFmtId="164" fontId="4" fillId="13" borderId="3" xfId="0" applyNumberFormat="1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6" borderId="3" xfId="0" applyNumberFormat="1" applyFont="1" applyFill="1" applyBorder="1" applyAlignment="1">
      <alignment vertical="center"/>
    </xf>
    <xf numFmtId="9" fontId="4" fillId="6" borderId="2" xfId="2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164" fontId="3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vertical="center"/>
    </xf>
    <xf numFmtId="164" fontId="4" fillId="18" borderId="2" xfId="0" applyNumberFormat="1" applyFont="1" applyFill="1" applyBorder="1" applyAlignment="1">
      <alignment vertical="center"/>
    </xf>
    <xf numFmtId="164" fontId="4" fillId="18" borderId="3" xfId="0" applyNumberFormat="1" applyFont="1" applyFill="1" applyBorder="1" applyAlignment="1">
      <alignment vertical="center"/>
    </xf>
    <xf numFmtId="9" fontId="4" fillId="9" borderId="2" xfId="2" applyFont="1" applyFill="1" applyBorder="1" applyAlignment="1">
      <alignment vertical="center"/>
    </xf>
    <xf numFmtId="164" fontId="12" fillId="9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164" fontId="3" fillId="8" borderId="2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vertical="center"/>
    </xf>
    <xf numFmtId="164" fontId="4" fillId="8" borderId="3" xfId="0" applyNumberFormat="1" applyFont="1" applyFill="1" applyBorder="1" applyAlignment="1">
      <alignment vertical="center"/>
    </xf>
    <xf numFmtId="164" fontId="4" fillId="15" borderId="2" xfId="0" applyNumberFormat="1" applyFont="1" applyFill="1" applyBorder="1" applyAlignment="1">
      <alignment vertical="center"/>
    </xf>
    <xf numFmtId="164" fontId="4" fillId="15" borderId="3" xfId="0" applyNumberFormat="1" applyFont="1" applyFill="1" applyBorder="1" applyAlignment="1">
      <alignment vertical="center"/>
    </xf>
    <xf numFmtId="9" fontId="4" fillId="8" borderId="2" xfId="2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1" fontId="21" fillId="0" borderId="2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2" fillId="19" borderId="2" xfId="0" applyFont="1" applyFill="1" applyBorder="1" applyAlignment="1">
      <alignment horizontal="center" wrapText="1"/>
    </xf>
    <xf numFmtId="0" fontId="22" fillId="11" borderId="0" xfId="0" applyFont="1" applyFill="1" applyBorder="1" applyAlignment="1">
      <alignment horizontal="center" wrapText="1"/>
    </xf>
    <xf numFmtId="0" fontId="22" fillId="9" borderId="2" xfId="0" applyFont="1" applyFill="1" applyBorder="1" applyAlignment="1">
      <alignment horizontal="center" wrapText="1"/>
    </xf>
    <xf numFmtId="164" fontId="22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11" borderId="2" xfId="0" applyFont="1" applyFill="1" applyBorder="1" applyAlignment="1">
      <alignment horizontal="left" wrapText="1"/>
    </xf>
    <xf numFmtId="0" fontId="4" fillId="16" borderId="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14" borderId="2" xfId="0" applyFont="1" applyFill="1" applyBorder="1" applyAlignment="1">
      <alignment horizontal="left" wrapText="1"/>
    </xf>
    <xf numFmtId="0" fontId="4" fillId="14" borderId="6" xfId="0" applyFont="1" applyFill="1" applyBorder="1" applyAlignment="1">
      <alignment horizontal="left" wrapText="1"/>
    </xf>
    <xf numFmtId="0" fontId="4" fillId="11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17" borderId="2" xfId="0" applyFont="1" applyFill="1" applyBorder="1" applyAlignment="1">
      <alignment horizontal="left" wrapText="1"/>
    </xf>
    <xf numFmtId="0" fontId="4" fillId="17" borderId="6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12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13" borderId="2" xfId="0" applyFont="1" applyFill="1" applyBorder="1" applyAlignment="1">
      <alignment horizontal="left" wrapText="1"/>
    </xf>
    <xf numFmtId="0" fontId="4" fillId="13" borderId="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15" borderId="2" xfId="0" applyFont="1" applyFill="1" applyBorder="1" applyAlignment="1">
      <alignment horizontal="left" wrapText="1"/>
    </xf>
    <xf numFmtId="0" fontId="4" fillId="15" borderId="6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4" fillId="1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wrapText="1"/>
    </xf>
    <xf numFmtId="0" fontId="2" fillId="11" borderId="2" xfId="0" applyFont="1" applyFill="1" applyBorder="1" applyAlignment="1">
      <alignment horizontal="left" wrapText="1"/>
    </xf>
    <xf numFmtId="0" fontId="2" fillId="10" borderId="2" xfId="0" applyFont="1" applyFill="1" applyBorder="1" applyAlignment="1">
      <alignment horizontal="left" wrapText="1"/>
    </xf>
    <xf numFmtId="0" fontId="2" fillId="11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1" fontId="4" fillId="2" borderId="3" xfId="0" applyNumberFormat="1" applyFont="1" applyFill="1" applyBorder="1"/>
    <xf numFmtId="0" fontId="4" fillId="11" borderId="3" xfId="0" applyNumberFormat="1" applyFont="1" applyFill="1" applyBorder="1"/>
    <xf numFmtId="0" fontId="4" fillId="14" borderId="3" xfId="0" applyNumberFormat="1" applyFont="1" applyFill="1" applyBorder="1"/>
    <xf numFmtId="0" fontId="4" fillId="4" borderId="3" xfId="0" applyNumberFormat="1" applyFont="1" applyFill="1" applyBorder="1"/>
    <xf numFmtId="0" fontId="4" fillId="17" borderId="3" xfId="0" applyNumberFormat="1" applyFont="1" applyFill="1" applyBorder="1"/>
    <xf numFmtId="0" fontId="4" fillId="5" borderId="3" xfId="0" applyNumberFormat="1" applyFont="1" applyFill="1" applyBorder="1"/>
    <xf numFmtId="0" fontId="4" fillId="12" borderId="3" xfId="0" applyNumberFormat="1" applyFont="1" applyFill="1" applyBorder="1"/>
    <xf numFmtId="0" fontId="4" fillId="6" borderId="3" xfId="0" applyNumberFormat="1" applyFont="1" applyFill="1" applyBorder="1"/>
    <xf numFmtId="0" fontId="4" fillId="13" borderId="3" xfId="0" applyNumberFormat="1" applyFont="1" applyFill="1" applyBorder="1"/>
    <xf numFmtId="0" fontId="0" fillId="11" borderId="3" xfId="0" applyNumberFormat="1" applyFill="1" applyBorder="1"/>
    <xf numFmtId="0" fontId="4" fillId="8" borderId="3" xfId="0" applyNumberFormat="1" applyFont="1" applyFill="1" applyBorder="1"/>
    <xf numFmtId="0" fontId="4" fillId="15" borderId="3" xfId="0" applyNumberFormat="1" applyFont="1" applyFill="1" applyBorder="1"/>
    <xf numFmtId="0" fontId="5" fillId="7" borderId="3" xfId="0" applyNumberFormat="1" applyFont="1" applyFill="1" applyBorder="1"/>
    <xf numFmtId="0" fontId="5" fillId="11" borderId="3" xfId="0" applyNumberFormat="1" applyFont="1" applyFill="1" applyBorder="1"/>
    <xf numFmtId="0" fontId="5" fillId="10" borderId="3" xfId="0" applyNumberFormat="1" applyFont="1" applyFill="1" applyBorder="1"/>
    <xf numFmtId="9" fontId="4" fillId="8" borderId="2" xfId="2" applyFont="1" applyFill="1" applyBorder="1"/>
    <xf numFmtId="9" fontId="4" fillId="20" borderId="2" xfId="2" applyFont="1" applyFill="1" applyBorder="1"/>
    <xf numFmtId="164" fontId="26" fillId="9" borderId="2" xfId="0" applyNumberFormat="1" applyFont="1" applyFill="1" applyBorder="1" applyAlignment="1">
      <alignment vertical="center"/>
    </xf>
    <xf numFmtId="164" fontId="26" fillId="0" borderId="2" xfId="0" applyNumberFormat="1" applyFont="1" applyBorder="1" applyAlignment="1">
      <alignment horizontal="right" vertical="center"/>
    </xf>
    <xf numFmtId="9" fontId="4" fillId="3" borderId="3" xfId="2" applyFont="1" applyFill="1" applyBorder="1" applyAlignment="1">
      <alignment vertical="center"/>
    </xf>
    <xf numFmtId="9" fontId="4" fillId="5" borderId="3" xfId="2" applyFont="1" applyFill="1" applyBorder="1" applyAlignment="1">
      <alignment vertical="center"/>
    </xf>
    <xf numFmtId="9" fontId="4" fillId="13" borderId="3" xfId="2" applyFont="1" applyFill="1" applyBorder="1" applyAlignment="1">
      <alignment vertical="center"/>
    </xf>
    <xf numFmtId="9" fontId="4" fillId="18" borderId="3" xfId="2" applyFont="1" applyFill="1" applyBorder="1" applyAlignment="1">
      <alignment vertical="center"/>
    </xf>
    <xf numFmtId="9" fontId="4" fillId="15" borderId="3" xfId="2" applyFont="1" applyFill="1" applyBorder="1" applyAlignment="1">
      <alignment vertical="center"/>
    </xf>
    <xf numFmtId="9" fontId="0" fillId="0" borderId="2" xfId="2" applyFont="1" applyBorder="1" applyAlignment="1">
      <alignment vertical="center"/>
    </xf>
    <xf numFmtId="0" fontId="0" fillId="0" borderId="0" xfId="0"/>
    <xf numFmtId="0" fontId="0" fillId="0" borderId="0" xfId="0" applyBorder="1"/>
    <xf numFmtId="164" fontId="10" fillId="0" borderId="2" xfId="0" applyNumberFormat="1" applyFont="1" applyBorder="1"/>
    <xf numFmtId="1" fontId="10" fillId="0" borderId="2" xfId="0" applyNumberFormat="1" applyFont="1" applyBorder="1"/>
    <xf numFmtId="0" fontId="3" fillId="11" borderId="2" xfId="0" applyFont="1" applyFill="1" applyBorder="1"/>
    <xf numFmtId="0" fontId="3" fillId="19" borderId="2" xfId="0" applyFont="1" applyFill="1" applyBorder="1"/>
    <xf numFmtId="0" fontId="0" fillId="0" borderId="2" xfId="0" applyBorder="1"/>
    <xf numFmtId="0" fontId="10" fillId="0" borderId="4" xfId="0" applyFont="1" applyBorder="1"/>
    <xf numFmtId="0" fontId="19" fillId="0" borderId="0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" fontId="10" fillId="19" borderId="3" xfId="0" applyNumberFormat="1" applyFont="1" applyFill="1" applyBorder="1" applyAlignment="1">
      <alignment horizontal="center"/>
    </xf>
    <xf numFmtId="1" fontId="10" fillId="19" borderId="4" xfId="0" applyNumberFormat="1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16" borderId="3" xfId="0" applyFont="1" applyFill="1" applyBorder="1" applyAlignment="1"/>
    <xf numFmtId="0" fontId="3" fillId="0" borderId="2" xfId="0" applyFont="1" applyFill="1" applyBorder="1"/>
    <xf numFmtId="0" fontId="10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1" fontId="10" fillId="19" borderId="10" xfId="0" applyNumberFormat="1" applyFont="1" applyFill="1" applyBorder="1" applyAlignment="1">
      <alignment horizontal="center"/>
    </xf>
    <xf numFmtId="1" fontId="10" fillId="19" borderId="3" xfId="0" applyNumberFormat="1" applyFont="1" applyFill="1" applyBorder="1" applyAlignment="1">
      <alignment horizontal="right"/>
    </xf>
    <xf numFmtId="0" fontId="3" fillId="11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3" fillId="5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/>
    <xf numFmtId="1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" fontId="10" fillId="19" borderId="3" xfId="0" applyNumberFormat="1" applyFont="1" applyFill="1" applyBorder="1" applyAlignment="1"/>
    <xf numFmtId="1" fontId="10" fillId="19" borderId="4" xfId="0" applyNumberFormat="1" applyFont="1" applyFill="1" applyBorder="1" applyAlignment="1"/>
    <xf numFmtId="164" fontId="10" fillId="0" borderId="2" xfId="0" applyNumberFormat="1" applyFont="1" applyBorder="1" applyAlignment="1">
      <alignment horizontal="right"/>
    </xf>
    <xf numFmtId="1" fontId="10" fillId="0" borderId="2" xfId="0" applyNumberFormat="1" applyFont="1" applyBorder="1"/>
    <xf numFmtId="3" fontId="3" fillId="11" borderId="2" xfId="0" applyNumberFormat="1" applyFont="1" applyFill="1" applyBorder="1"/>
    <xf numFmtId="3" fontId="0" fillId="0" borderId="0" xfId="0" applyNumberFormat="1"/>
    <xf numFmtId="3" fontId="3" fillId="0" borderId="2" xfId="0" applyNumberFormat="1" applyFont="1" applyFill="1" applyBorder="1"/>
    <xf numFmtId="1" fontId="10" fillId="19" borderId="2" xfId="0" applyNumberFormat="1" applyFont="1" applyFill="1" applyBorder="1" applyAlignment="1"/>
    <xf numFmtId="0" fontId="21" fillId="12" borderId="3" xfId="0" applyFont="1" applyFill="1" applyBorder="1" applyAlignment="1">
      <alignment horizontal="center"/>
    </xf>
    <xf numFmtId="0" fontId="21" fillId="1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11" borderId="0" xfId="0" applyFill="1" applyAlignment="1"/>
    <xf numFmtId="0" fontId="22" fillId="0" borderId="2" xfId="0" applyFont="1" applyBorder="1" applyAlignment="1">
      <alignment horizont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center"/>
    </xf>
    <xf numFmtId="9" fontId="4" fillId="15" borderId="2" xfId="2" applyFont="1" applyFill="1" applyBorder="1" applyAlignment="1">
      <alignment vertical="center"/>
    </xf>
    <xf numFmtId="9" fontId="4" fillId="18" borderId="2" xfId="2" applyFont="1" applyFill="1" applyBorder="1" applyAlignment="1">
      <alignment vertical="center"/>
    </xf>
    <xf numFmtId="9" fontId="4" fillId="13" borderId="2" xfId="2" applyFont="1" applyFill="1" applyBorder="1" applyAlignment="1">
      <alignment vertical="center"/>
    </xf>
    <xf numFmtId="0" fontId="4" fillId="11" borderId="0" xfId="0" applyNumberFormat="1" applyFont="1" applyFill="1" applyBorder="1"/>
    <xf numFmtId="164" fontId="4" fillId="0" borderId="13" xfId="0" applyNumberFormat="1" applyFont="1" applyBorder="1"/>
    <xf numFmtId="0" fontId="2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" fontId="3" fillId="11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22" fillId="11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8" fillId="0" borderId="0" xfId="0" applyNumberFormat="1" applyFont="1" applyFill="1" applyAlignment="1">
      <alignment vertical="center"/>
    </xf>
    <xf numFmtId="164" fontId="0" fillId="0" borderId="16" xfId="0" applyNumberForma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/>
    <xf numFmtId="164" fontId="10" fillId="0" borderId="3" xfId="0" applyNumberFormat="1" applyFont="1" applyBorder="1" applyAlignment="1"/>
    <xf numFmtId="164" fontId="10" fillId="0" borderId="4" xfId="0" applyNumberFormat="1" applyFont="1" applyBorder="1" applyAlignment="1"/>
    <xf numFmtId="3" fontId="10" fillId="0" borderId="3" xfId="0" applyNumberFormat="1" applyFont="1" applyBorder="1" applyAlignment="1"/>
    <xf numFmtId="3" fontId="10" fillId="0" borderId="4" xfId="0" applyNumberFormat="1" applyFont="1" applyBorder="1" applyAlignment="1"/>
    <xf numFmtId="0" fontId="0" fillId="0" borderId="0" xfId="0" applyAlignment="1">
      <alignment horizontal="center"/>
    </xf>
    <xf numFmtId="164" fontId="10" fillId="19" borderId="4" xfId="0" applyNumberFormat="1" applyFont="1" applyFill="1" applyBorder="1" applyAlignment="1"/>
    <xf numFmtId="1" fontId="10" fillId="0" borderId="4" xfId="0" applyNumberFormat="1" applyFont="1" applyBorder="1" applyAlignment="1"/>
    <xf numFmtId="0" fontId="10" fillId="0" borderId="4" xfId="0" applyFont="1" applyBorder="1"/>
    <xf numFmtId="0" fontId="0" fillId="0" borderId="4" xfId="0" applyBorder="1" applyAlignment="1">
      <alignment horizontal="center"/>
    </xf>
    <xf numFmtId="1" fontId="10" fillId="19" borderId="4" xfId="0" applyNumberFormat="1" applyFont="1" applyFill="1" applyBorder="1" applyAlignment="1">
      <alignment horizontal="center"/>
    </xf>
    <xf numFmtId="0" fontId="0" fillId="0" borderId="0" xfId="0"/>
    <xf numFmtId="0" fontId="22" fillId="0" borderId="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9" fontId="0" fillId="0" borderId="3" xfId="2" applyFont="1" applyBorder="1" applyAlignment="1">
      <alignment vertical="center"/>
    </xf>
    <xf numFmtId="0" fontId="0" fillId="0" borderId="12" xfId="0" applyBorder="1" applyAlignment="1">
      <alignment vertical="center"/>
    </xf>
    <xf numFmtId="164" fontId="10" fillId="0" borderId="2" xfId="0" applyNumberFormat="1" applyFont="1" applyBorder="1" applyAlignment="1"/>
    <xf numFmtId="3" fontId="10" fillId="0" borderId="2" xfId="0" applyNumberFormat="1" applyFont="1" applyBorder="1" applyAlignment="1"/>
    <xf numFmtId="164" fontId="10" fillId="0" borderId="8" xfId="0" applyNumberFormat="1" applyFont="1" applyBorder="1" applyAlignment="1"/>
    <xf numFmtId="1" fontId="10" fillId="19" borderId="8" xfId="0" applyNumberFormat="1" applyFont="1" applyFill="1" applyBorder="1" applyAlignment="1"/>
    <xf numFmtId="3" fontId="10" fillId="0" borderId="8" xfId="0" applyNumberFormat="1" applyFont="1" applyBorder="1" applyAlignment="1"/>
    <xf numFmtId="3" fontId="0" fillId="0" borderId="3" xfId="0" applyNumberFormat="1" applyBorder="1" applyAlignment="1"/>
    <xf numFmtId="0" fontId="0" fillId="0" borderId="11" xfId="0" applyBorder="1"/>
    <xf numFmtId="0" fontId="3" fillId="19" borderId="0" xfId="0" applyFont="1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8" xfId="0" applyFill="1" applyBorder="1"/>
    <xf numFmtId="0" fontId="0" fillId="19" borderId="3" xfId="0" applyFill="1" applyBorder="1" applyAlignment="1"/>
    <xf numFmtId="0" fontId="0" fillId="19" borderId="4" xfId="0" applyFill="1" applyBorder="1" applyAlignment="1"/>
    <xf numFmtId="1" fontId="10" fillId="0" borderId="3" xfId="0" applyNumberFormat="1" applyFont="1" applyBorder="1" applyAlignment="1">
      <alignment horizontal="right"/>
    </xf>
    <xf numFmtId="0" fontId="0" fillId="0" borderId="0" xfId="0"/>
    <xf numFmtId="1" fontId="4" fillId="17" borderId="2" xfId="0" applyNumberFormat="1" applyFont="1" applyFill="1" applyBorder="1"/>
    <xf numFmtId="1" fontId="4" fillId="5" borderId="2" xfId="0" applyNumberFormat="1" applyFont="1" applyFill="1" applyBorder="1"/>
    <xf numFmtId="1" fontId="4" fillId="0" borderId="2" xfId="0" applyNumberFormat="1" applyFont="1" applyFill="1" applyBorder="1"/>
    <xf numFmtId="1" fontId="4" fillId="12" borderId="2" xfId="0" applyNumberFormat="1" applyFont="1" applyFill="1" applyBorder="1"/>
    <xf numFmtId="1" fontId="4" fillId="20" borderId="2" xfId="0" applyNumberFormat="1" applyFont="1" applyFill="1" applyBorder="1"/>
    <xf numFmtId="1" fontId="4" fillId="8" borderId="2" xfId="0" applyNumberFormat="1" applyFont="1" applyFill="1" applyBorder="1"/>
    <xf numFmtId="1" fontId="4" fillId="15" borderId="2" xfId="0" applyNumberFormat="1" applyFont="1" applyFill="1" applyBorder="1"/>
    <xf numFmtId="164" fontId="0" fillId="0" borderId="0" xfId="0" applyNumberFormat="1" applyAlignment="1">
      <alignment horizontal="center" vertical="center"/>
    </xf>
    <xf numFmtId="9" fontId="4" fillId="15" borderId="2" xfId="2" applyFont="1" applyFill="1" applyBorder="1" applyAlignment="1">
      <alignment wrapText="1"/>
    </xf>
    <xf numFmtId="9" fontId="4" fillId="20" borderId="2" xfId="2" applyFont="1" applyFill="1" applyBorder="1" applyAlignment="1">
      <alignment wrapText="1"/>
    </xf>
    <xf numFmtId="9" fontId="4" fillId="12" borderId="2" xfId="2" applyFont="1" applyFill="1" applyBorder="1" applyAlignment="1">
      <alignment wrapText="1"/>
    </xf>
    <xf numFmtId="9" fontId="4" fillId="17" borderId="2" xfId="2" applyFont="1" applyFill="1" applyBorder="1" applyAlignment="1">
      <alignment wrapText="1"/>
    </xf>
    <xf numFmtId="9" fontId="4" fillId="3" borderId="2" xfId="2" applyFont="1" applyFill="1" applyBorder="1"/>
    <xf numFmtId="9" fontId="4" fillId="16" borderId="2" xfId="2" applyFont="1" applyFill="1" applyBorder="1" applyAlignment="1">
      <alignment wrapText="1"/>
    </xf>
    <xf numFmtId="164" fontId="0" fillId="0" borderId="8" xfId="0" applyNumberFormat="1" applyBorder="1"/>
    <xf numFmtId="0" fontId="4" fillId="3" borderId="3" xfId="0" applyNumberFormat="1" applyFont="1" applyFill="1" applyBorder="1"/>
    <xf numFmtId="164" fontId="0" fillId="0" borderId="12" xfId="0" applyNumberFormat="1" applyFill="1" applyBorder="1"/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6" fillId="0" borderId="9" xfId="0" applyFont="1" applyBorder="1"/>
    <xf numFmtId="0" fontId="16" fillId="0" borderId="13" xfId="0" applyFont="1" applyBorder="1"/>
    <xf numFmtId="164" fontId="4" fillId="21" borderId="2" xfId="0" applyNumberFormat="1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11" borderId="2" xfId="0" applyNumberFormat="1" applyFont="1" applyFill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1" fontId="4" fillId="5" borderId="2" xfId="0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vertical="center"/>
    </xf>
    <xf numFmtId="1" fontId="4" fillId="6" borderId="2" xfId="0" applyNumberFormat="1" applyFont="1" applyFill="1" applyBorder="1" applyAlignment="1">
      <alignment vertical="center"/>
    </xf>
    <xf numFmtId="1" fontId="4" fillId="13" borderId="2" xfId="0" applyNumberFormat="1" applyFont="1" applyFill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4" fillId="9" borderId="2" xfId="0" applyNumberFormat="1" applyFont="1" applyFill="1" applyBorder="1" applyAlignment="1">
      <alignment vertical="center"/>
    </xf>
    <xf numFmtId="1" fontId="4" fillId="18" borderId="2" xfId="0" applyNumberFormat="1" applyFont="1" applyFill="1" applyBorder="1" applyAlignment="1">
      <alignment vertical="center"/>
    </xf>
    <xf numFmtId="1" fontId="12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3" borderId="2" xfId="0" applyNumberFormat="1" applyFont="1" applyFill="1" applyBorder="1"/>
    <xf numFmtId="1" fontId="3" fillId="14" borderId="2" xfId="0" applyNumberFormat="1" applyFont="1" applyFill="1" applyBorder="1"/>
    <xf numFmtId="1" fontId="4" fillId="4" borderId="2" xfId="0" applyNumberFormat="1" applyFont="1" applyFill="1" applyBorder="1"/>
    <xf numFmtId="1" fontId="4" fillId="6" borderId="2" xfId="0" applyNumberFormat="1" applyFont="1" applyFill="1" applyBorder="1"/>
    <xf numFmtId="1" fontId="4" fillId="13" borderId="2" xfId="0" applyNumberFormat="1" applyFont="1" applyFill="1" applyBorder="1"/>
    <xf numFmtId="1" fontId="0" fillId="11" borderId="2" xfId="0" applyNumberFormat="1" applyFill="1" applyBorder="1"/>
    <xf numFmtId="1" fontId="5" fillId="7" borderId="2" xfId="0" applyNumberFormat="1" applyFont="1" applyFill="1" applyBorder="1"/>
    <xf numFmtId="1" fontId="4" fillId="7" borderId="2" xfId="0" applyNumberFormat="1" applyFont="1" applyFill="1" applyBorder="1"/>
    <xf numFmtId="1" fontId="5" fillId="11" borderId="2" xfId="0" applyNumberFormat="1" applyFont="1" applyFill="1" applyBorder="1"/>
    <xf numFmtId="1" fontId="5" fillId="10" borderId="2" xfId="0" applyNumberFormat="1" applyFont="1" applyFill="1" applyBorder="1"/>
    <xf numFmtId="1" fontId="4" fillId="10" borderId="2" xfId="0" applyNumberFormat="1" applyFont="1" applyFill="1" applyBorder="1"/>
    <xf numFmtId="1" fontId="4" fillId="11" borderId="3" xfId="0" applyNumberFormat="1" applyFont="1" applyFill="1" applyBorder="1"/>
    <xf numFmtId="1" fontId="4" fillId="16" borderId="3" xfId="0" applyNumberFormat="1" applyFont="1" applyFill="1" applyBorder="1"/>
    <xf numFmtId="9" fontId="4" fillId="5" borderId="2" xfId="2" applyFont="1" applyFill="1" applyBorder="1"/>
    <xf numFmtId="9" fontId="4" fillId="6" borderId="2" xfId="2" applyFont="1" applyFill="1" applyBorder="1"/>
    <xf numFmtId="9" fontId="4" fillId="4" borderId="2" xfId="2" applyFont="1" applyFill="1" applyBorder="1"/>
    <xf numFmtId="0" fontId="4" fillId="14" borderId="2" xfId="0" applyFont="1" applyFill="1" applyBorder="1" applyAlignment="1">
      <alignment horizontal="right"/>
    </xf>
    <xf numFmtId="9" fontId="4" fillId="14" borderId="2" xfId="2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9" fontId="10" fillId="0" borderId="2" xfId="2" applyFont="1" applyBorder="1"/>
    <xf numFmtId="0" fontId="10" fillId="19" borderId="2" xfId="0" applyFont="1" applyFill="1" applyBorder="1"/>
    <xf numFmtId="0" fontId="10" fillId="0" borderId="2" xfId="0" applyFont="1" applyBorder="1"/>
    <xf numFmtId="1" fontId="10" fillId="0" borderId="2" xfId="0" applyNumberFormat="1" applyFont="1" applyBorder="1"/>
    <xf numFmtId="0" fontId="22" fillId="8" borderId="2" xfId="0" applyFont="1" applyFill="1" applyBorder="1" applyAlignment="1">
      <alignment horizontal="center" wrapText="1"/>
    </xf>
    <xf numFmtId="164" fontId="10" fillId="0" borderId="2" xfId="0" applyNumberFormat="1" applyFont="1" applyBorder="1"/>
    <xf numFmtId="164" fontId="10" fillId="19" borderId="2" xfId="0" applyNumberFormat="1" applyFont="1" applyFill="1" applyBorder="1"/>
    <xf numFmtId="1" fontId="10" fillId="19" borderId="3" xfId="0" applyNumberFormat="1" applyFont="1" applyFill="1" applyBorder="1"/>
    <xf numFmtId="1" fontId="10" fillId="19" borderId="4" xfId="0" applyNumberFormat="1" applyFont="1" applyFill="1" applyBorder="1"/>
    <xf numFmtId="1" fontId="10" fillId="0" borderId="3" xfId="0" applyNumberFormat="1" applyFont="1" applyBorder="1"/>
    <xf numFmtId="1" fontId="10" fillId="0" borderId="4" xfId="0" applyNumberFormat="1" applyFont="1" applyBorder="1"/>
    <xf numFmtId="1" fontId="14" fillId="19" borderId="3" xfId="0" applyNumberFormat="1" applyFont="1" applyFill="1" applyBorder="1"/>
    <xf numFmtId="1" fontId="14" fillId="19" borderId="4" xfId="0" applyNumberFormat="1" applyFont="1" applyFill="1" applyBorder="1"/>
    <xf numFmtId="1" fontId="10" fillId="11" borderId="3" xfId="0" applyNumberFormat="1" applyFont="1" applyFill="1" applyBorder="1"/>
    <xf numFmtId="1" fontId="10" fillId="11" borderId="4" xfId="0" applyNumberFormat="1" applyFont="1" applyFill="1" applyBorder="1"/>
    <xf numFmtId="1" fontId="10" fillId="19" borderId="2" xfId="0" applyNumberFormat="1" applyFont="1" applyFill="1" applyBorder="1"/>
    <xf numFmtId="1" fontId="14" fillId="19" borderId="2" xfId="0" applyNumberFormat="1" applyFont="1" applyFill="1" applyBorder="1"/>
    <xf numFmtId="1" fontId="10" fillId="11" borderId="2" xfId="0" applyNumberFormat="1" applyFont="1" applyFill="1" applyBorder="1"/>
    <xf numFmtId="9" fontId="10" fillId="0" borderId="3" xfId="2" applyFont="1" applyBorder="1"/>
    <xf numFmtId="9" fontId="10" fillId="0" borderId="4" xfId="2" applyFont="1" applyBorder="1"/>
    <xf numFmtId="0" fontId="10" fillId="19" borderId="3" xfId="0" applyFont="1" applyFill="1" applyBorder="1"/>
    <xf numFmtId="0" fontId="10" fillId="19" borderId="4" xfId="0" applyFont="1" applyFill="1" applyBorder="1"/>
    <xf numFmtId="0" fontId="10" fillId="0" borderId="3" xfId="0" applyFont="1" applyBorder="1"/>
    <xf numFmtId="0" fontId="10" fillId="0" borderId="4" xfId="0" applyFont="1" applyBorder="1"/>
    <xf numFmtId="0" fontId="22" fillId="6" borderId="3" xfId="0" applyFont="1" applyFill="1" applyBorder="1" applyAlignment="1">
      <alignment horizontal="center" wrapText="1"/>
    </xf>
    <xf numFmtId="0" fontId="22" fillId="6" borderId="4" xfId="0" applyFont="1" applyFill="1" applyBorder="1" applyAlignment="1">
      <alignment horizontal="center" wrapText="1"/>
    </xf>
    <xf numFmtId="164" fontId="10" fillId="0" borderId="3" xfId="0" applyNumberFormat="1" applyFont="1" applyBorder="1"/>
    <xf numFmtId="164" fontId="10" fillId="0" borderId="4" xfId="0" applyNumberFormat="1" applyFont="1" applyBorder="1"/>
    <xf numFmtId="164" fontId="10" fillId="19" borderId="3" xfId="0" applyNumberFormat="1" applyFont="1" applyFill="1" applyBorder="1"/>
    <xf numFmtId="164" fontId="10" fillId="19" borderId="4" xfId="0" applyNumberFormat="1" applyFont="1" applyFill="1" applyBorder="1"/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16" borderId="3" xfId="0" applyFont="1" applyFill="1" applyBorder="1" applyAlignment="1">
      <alignment horizontal="center" wrapText="1"/>
    </xf>
    <xf numFmtId="0" fontId="22" fillId="16" borderId="4" xfId="0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4" xfId="0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19" borderId="3" xfId="0" applyNumberFormat="1" applyFont="1" applyFill="1" applyBorder="1" applyAlignment="1">
      <alignment horizontal="center" vertical="center" wrapText="1"/>
    </xf>
    <xf numFmtId="164" fontId="10" fillId="19" borderId="4" xfId="0" applyNumberFormat="1" applyFont="1" applyFill="1" applyBorder="1" applyAlignment="1">
      <alignment horizontal="center" vertical="center" wrapText="1"/>
    </xf>
    <xf numFmtId="9" fontId="10" fillId="0" borderId="3" xfId="2" applyFont="1" applyBorder="1" applyAlignment="1">
      <alignment horizontal="center" vertical="center" wrapText="1"/>
    </xf>
    <xf numFmtId="9" fontId="10" fillId="0" borderId="4" xfId="2" applyFont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9" fontId="10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19" borderId="2" xfId="0" applyNumberFormat="1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16" borderId="15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9" borderId="15" xfId="0" applyFont="1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center"/>
    </xf>
    <xf numFmtId="0" fontId="20" fillId="19" borderId="14" xfId="0" applyFont="1" applyFill="1" applyBorder="1" applyAlignment="1">
      <alignment horizontal="center" vertical="center"/>
    </xf>
    <xf numFmtId="0" fontId="20" fillId="19" borderId="1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" fontId="10" fillId="19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" fontId="10" fillId="19" borderId="3" xfId="0" applyNumberFormat="1" applyFont="1" applyFill="1" applyBorder="1" applyAlignment="1">
      <alignment horizontal="center"/>
    </xf>
    <xf numFmtId="1" fontId="10" fillId="19" borderId="4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99CCFF"/>
      <color rgb="FFFF9900"/>
      <color rgb="FFCCFFCC"/>
      <color rgb="FFFFFF99"/>
      <color rgb="FFCCFFFF"/>
      <color rgb="FFFFCC99"/>
      <color rgb="FF3399FF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800">
                <a:latin typeface="+mn-lt"/>
              </a:rPr>
              <a:t>Current Five</a:t>
            </a:r>
            <a:r>
              <a:rPr lang="en-US" sz="1800" baseline="0">
                <a:latin typeface="+mn-lt"/>
              </a:rPr>
              <a:t> Year Avg For </a:t>
            </a:r>
            <a:r>
              <a:rPr lang="en-US" sz="1800">
                <a:latin typeface="+mn-lt"/>
              </a:rPr>
              <a:t>IAs By</a:t>
            </a:r>
            <a:r>
              <a:rPr lang="en-US" sz="1800" baseline="0">
                <a:latin typeface="+mn-lt"/>
              </a:rPr>
              <a:t> </a:t>
            </a:r>
            <a:r>
              <a:rPr lang="en-US" sz="1800">
                <a:latin typeface="+mn-lt"/>
              </a:rPr>
              <a:t>Regional Rappel</a:t>
            </a:r>
            <a:r>
              <a:rPr lang="en-US" sz="1800" baseline="0">
                <a:latin typeface="+mn-lt"/>
              </a:rPr>
              <a:t> </a:t>
            </a:r>
            <a:r>
              <a:rPr lang="en-US" sz="1800">
                <a:latin typeface="+mn-lt"/>
              </a:rPr>
              <a:t>Helicopter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02602479723841"/>
          <c:y val="0.18068004836815688"/>
          <c:w val="0.5133911662160856"/>
          <c:h val="0.67978632059306665"/>
        </c:manualLayout>
      </c:layout>
      <c:pieChart>
        <c:varyColors val="1"/>
        <c:ser>
          <c:idx val="0"/>
          <c:order val="0"/>
          <c:explosion val="5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('PNW IA Helis'!$A$4,'PNW IA Helis'!$A$34,'PNW IA Helis'!$A$44,'PNW IA Helis'!$A$54,'PNW IA Helis'!$A$74,'PNW IA Helis'!$A$84)</c:f>
              <c:strCache>
                <c:ptCount val="6"/>
                <c:pt idx="0">
                  <c:v>WENATCHEE REGIONAL (T2)</c:v>
                </c:pt>
                <c:pt idx="1">
                  <c:v>GRANDE RONDE # 2 (T2) (89H)</c:v>
                </c:pt>
                <c:pt idx="2">
                  <c:v>GRANDE RONDE # 1 (T2) (69H)</c:v>
                </c:pt>
                <c:pt idx="3">
                  <c:v>JOHN DAY REGIONAL (T2)</c:v>
                </c:pt>
                <c:pt idx="4">
                  <c:v>SISKIYOU REGIONAL (T2)</c:v>
                </c:pt>
                <c:pt idx="5">
                  <c:v>PRINEVILLE REGIONAL (T2)</c:v>
                </c:pt>
              </c:strCache>
            </c:strRef>
          </c:cat>
          <c:val>
            <c:numRef>
              <c:f>('PNW IA Helis'!$AP$10,'PNW IA Helis'!$AP$40,'PNW IA Helis'!$AP$50,'PNW IA Helis'!$AP$60,'PNW IA Helis'!$AP$80,'PNW IA Helis'!$AP$90)</c:f>
              <c:numCache>
                <c:formatCode>0</c:formatCode>
                <c:ptCount val="6"/>
                <c:pt idx="0">
                  <c:v>32.666666666666664</c:v>
                </c:pt>
                <c:pt idx="1">
                  <c:v>39.166666666666664</c:v>
                </c:pt>
                <c:pt idx="2">
                  <c:v>27.666666666666668</c:v>
                </c:pt>
                <c:pt idx="3" formatCode="General">
                  <c:v>31</c:v>
                </c:pt>
                <c:pt idx="4">
                  <c:v>27.333333333333332</c:v>
                </c:pt>
                <c:pt idx="5">
                  <c:v>30.5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0-4C18-AF3C-E85CD2A0CFA1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>
                <a:latin typeface="+mn-lt"/>
              </a:rPr>
              <a:t>Current Year IAs by Regional</a:t>
            </a:r>
            <a:r>
              <a:rPr lang="en-US" sz="1800" baseline="0">
                <a:latin typeface="+mn-lt"/>
              </a:rPr>
              <a:t> Rappel </a:t>
            </a:r>
            <a:r>
              <a:rPr lang="en-US" sz="1800">
                <a:latin typeface="+mn-lt"/>
              </a:rPr>
              <a:t> Helicopter</a:t>
            </a:r>
          </a:p>
        </c:rich>
      </c:tx>
      <c:layout>
        <c:manualLayout>
          <c:xMode val="edge"/>
          <c:yMode val="edge"/>
          <c:x val="0.26842174514761302"/>
          <c:y val="1.3579210905282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39833898931579"/>
          <c:y val="0.11410368565089059"/>
          <c:w val="0.61976876795616131"/>
          <c:h val="0.74202421839790611"/>
        </c:manualLayout>
      </c:layout>
      <c:pieChart>
        <c:varyColors val="1"/>
        <c:ser>
          <c:idx val="0"/>
          <c:order val="0"/>
          <c:explosion val="2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62A-4C44-BE00-04736E49037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2.3201062366182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dLblPos val="outEnd"/>
              <c:showLegendKey val="1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('PNW IA Helis'!$A$4,'PNW IA Helis'!$A$34,'PNW IA Helis'!$A$44,'PNW IA Helis'!$A$54,'PNW IA Helis'!$A$74,'PNW IA Helis'!$A$84)</c:f>
              <c:strCache>
                <c:ptCount val="6"/>
                <c:pt idx="0">
                  <c:v>WENATCHEE REGIONAL (T2)</c:v>
                </c:pt>
                <c:pt idx="1">
                  <c:v>GRANDE RONDE # 2 (T2) (89H)</c:v>
                </c:pt>
                <c:pt idx="2">
                  <c:v>GRANDE RONDE # 1 (T2) (69H)</c:v>
                </c:pt>
                <c:pt idx="3">
                  <c:v>JOHN DAY REGIONAL (T2)</c:v>
                </c:pt>
                <c:pt idx="4">
                  <c:v>SISKIYOU REGIONAL (T2)</c:v>
                </c:pt>
                <c:pt idx="5">
                  <c:v>PRINEVILLE REGIONAL (T2)</c:v>
                </c:pt>
              </c:strCache>
            </c:strRef>
          </c:cat>
          <c:val>
            <c:numRef>
              <c:f>('PNW IA Helis'!$AO$10,'PNW IA Helis'!$AO$40,'PNW IA Helis'!$AO$50,'PNW IA Helis'!$AO$60,'PNW IA Helis'!$AO$80,'PNW IA Helis'!$AO$90)</c:f>
              <c:numCache>
                <c:formatCode>General</c:formatCode>
                <c:ptCount val="6"/>
                <c:pt idx="0">
                  <c:v>41</c:v>
                </c:pt>
                <c:pt idx="1">
                  <c:v>22</c:v>
                </c:pt>
                <c:pt idx="2">
                  <c:v>34</c:v>
                </c:pt>
                <c:pt idx="3">
                  <c:v>29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2A-4C44-BE00-04736E49037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Year Flight Hrs. for Regional Rappel Helicopters </a:t>
            </a:r>
          </a:p>
        </c:rich>
      </c:tx>
      <c:layout>
        <c:manualLayout>
          <c:xMode val="edge"/>
          <c:yMode val="edge"/>
          <c:x val="0.21114701502217556"/>
          <c:y val="2.8562345149201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02604547790403"/>
          <c:y val="0.11246458351462574"/>
          <c:w val="0.84189486193207763"/>
          <c:h val="0.64734787263544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'PNW IA Helis'!$A$5</c:f>
              <c:strCache>
                <c:ptCount val="1"/>
                <c:pt idx="0">
                  <c:v>Flt. Hours on Fire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('PNW IA Helis'!$A$4,'PNW IA Helis'!$A$34,'PNW IA Helis'!$A$44,'PNW IA Helis'!$A$54,'PNW IA Helis'!$A$74,'PNW IA Helis'!$A$84)</c:f>
              <c:strCache>
                <c:ptCount val="6"/>
                <c:pt idx="0">
                  <c:v>WENATCHEE REGIONAL (T2)</c:v>
                </c:pt>
                <c:pt idx="1">
                  <c:v>GRANDE RONDE # 2 (T2) (89H)</c:v>
                </c:pt>
                <c:pt idx="2">
                  <c:v>GRANDE RONDE # 1 (T2) (69H)</c:v>
                </c:pt>
                <c:pt idx="3">
                  <c:v>JOHN DAY REGIONAL (T2)</c:v>
                </c:pt>
                <c:pt idx="4">
                  <c:v>SISKIYOU REGIONAL (T2)</c:v>
                </c:pt>
                <c:pt idx="5">
                  <c:v>PRINEVILLE REGIONAL (T2)</c:v>
                </c:pt>
              </c:strCache>
            </c:strRef>
          </c:cat>
          <c:val>
            <c:numRef>
              <c:f>('PNW IA Helis'!$AO$5,'PNW IA Helis'!$AO$35,'PNW IA Helis'!$AO$45,'PNW IA Helis'!$AO$55,'PNW IA Helis'!$AO$75,'PNW IA Helis'!$AO$85)</c:f>
              <c:numCache>
                <c:formatCode>0.0</c:formatCode>
                <c:ptCount val="6"/>
                <c:pt idx="0">
                  <c:v>258.3</c:v>
                </c:pt>
                <c:pt idx="1">
                  <c:v>195</c:v>
                </c:pt>
                <c:pt idx="2">
                  <c:v>165.9</c:v>
                </c:pt>
                <c:pt idx="3">
                  <c:v>178.3</c:v>
                </c:pt>
                <c:pt idx="4">
                  <c:v>245</c:v>
                </c:pt>
                <c:pt idx="5">
                  <c:v>219.8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5-476C-8526-123D0F128942}"/>
            </c:ext>
          </c:extLst>
        </c:ser>
        <c:ser>
          <c:idx val="1"/>
          <c:order val="1"/>
          <c:tx>
            <c:strRef>
              <c:f>'PNW IA Helis'!$A$6</c:f>
              <c:strCache>
                <c:ptCount val="1"/>
                <c:pt idx="0">
                  <c:v>Flt. Hours Other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('PNW IA Helis'!$AO$6,'PNW IA Helis'!$AO$36,'PNW IA Helis'!$AO$46,'PNW IA Helis'!$AO$56,'PNW IA Helis'!$AO$76,'PNW IA Helis'!$AO$86)</c:f>
              <c:numCache>
                <c:formatCode>0.0</c:formatCode>
                <c:ptCount val="6"/>
                <c:pt idx="0">
                  <c:v>28.1</c:v>
                </c:pt>
                <c:pt idx="1">
                  <c:v>8.4</c:v>
                </c:pt>
                <c:pt idx="2">
                  <c:v>10</c:v>
                </c:pt>
                <c:pt idx="3">
                  <c:v>29.3</c:v>
                </c:pt>
                <c:pt idx="4">
                  <c:v>29.3</c:v>
                </c:pt>
                <c:pt idx="5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25-476C-8526-123D0F12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739272"/>
        <c:axId val="312536896"/>
      </c:barChart>
      <c:catAx>
        <c:axId val="8073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Helibase</a:t>
                </a:r>
              </a:p>
            </c:rich>
          </c:tx>
          <c:layout>
            <c:manualLayout>
              <c:xMode val="edge"/>
              <c:yMode val="edge"/>
              <c:x val="0.49619116579594474"/>
              <c:y val="0.87409445205179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en-US"/>
          </a:p>
        </c:txPr>
        <c:crossAx val="3125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536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Flight Hours</a:t>
                </a:r>
              </a:p>
            </c:rich>
          </c:tx>
          <c:layout>
            <c:manualLayout>
              <c:xMode val="edge"/>
              <c:yMode val="edge"/>
              <c:x val="2.3852998390043408E-2"/>
              <c:y val="0.351674943382398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0739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433" r="0.75000000000000433" t="1" header="0.5" footer="0.5"/>
    <c:pageSetup orientation="landscape" verticalDpi="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Current Five Year Avg for Regional Rappel Helicopters  </a:t>
            </a:r>
            <a:endParaRPr lang="en-US"/>
          </a:p>
        </c:rich>
      </c:tx>
      <c:layout>
        <c:manualLayout>
          <c:xMode val="edge"/>
          <c:yMode val="edge"/>
          <c:x val="0.25743828090681969"/>
          <c:y val="9.6227480434001381E-3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'PNW IA Helis'!$A$5</c:f>
              <c:strCache>
                <c:ptCount val="1"/>
                <c:pt idx="0">
                  <c:v>Flt. Hours on Fire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('PNW IA Helis'!$A$4,'PNW IA Helis'!$A$34,'PNW IA Helis'!$A$44,'PNW IA Helis'!$A$54,'PNW IA Helis'!$A$74,'PNW IA Helis'!$A$84)</c:f>
              <c:strCache>
                <c:ptCount val="6"/>
                <c:pt idx="0">
                  <c:v>WENATCHEE REGIONAL (T2)</c:v>
                </c:pt>
                <c:pt idx="1">
                  <c:v>GRANDE RONDE # 2 (T2) (89H)</c:v>
                </c:pt>
                <c:pt idx="2">
                  <c:v>GRANDE RONDE # 1 (T2) (69H)</c:v>
                </c:pt>
                <c:pt idx="3">
                  <c:v>JOHN DAY REGIONAL (T2)</c:v>
                </c:pt>
                <c:pt idx="4">
                  <c:v>SISKIYOU REGIONAL (T2)</c:v>
                </c:pt>
                <c:pt idx="5">
                  <c:v>PRINEVILLE REGIONAL (T2)</c:v>
                </c:pt>
              </c:strCache>
            </c:strRef>
          </c:cat>
          <c:val>
            <c:numRef>
              <c:f>('PNW IA Helis'!$AP$5,'PNW IA Helis'!$AP$35,'PNW IA Helis'!$AP$45,'PNW IA Helis'!$AP$55,'PNW IA Helis'!$AP$75,'PNW IA Helis'!$AP$85)</c:f>
              <c:numCache>
                <c:formatCode>0.0</c:formatCode>
                <c:ptCount val="6"/>
                <c:pt idx="0">
                  <c:v>237.48333333333332</c:v>
                </c:pt>
                <c:pt idx="1">
                  <c:v>191.88333333333333</c:v>
                </c:pt>
                <c:pt idx="2">
                  <c:v>184.79999999999998</c:v>
                </c:pt>
                <c:pt idx="3">
                  <c:v>206.41666666666663</c:v>
                </c:pt>
                <c:pt idx="4">
                  <c:v>198.96666666666667</c:v>
                </c:pt>
                <c:pt idx="5">
                  <c:v>186.45000000000002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0-4A0C-AEF9-D903A07C8048}"/>
            </c:ext>
          </c:extLst>
        </c:ser>
        <c:ser>
          <c:idx val="1"/>
          <c:order val="1"/>
          <c:tx>
            <c:strRef>
              <c:f>'PNW IA Helis'!$A$6</c:f>
              <c:strCache>
                <c:ptCount val="1"/>
                <c:pt idx="0">
                  <c:v>Flt. Hours Other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('PNW IA Helis'!$AP$6,'PNW IA Helis'!$AP$36,'PNW IA Helis'!$AP$46,'PNW IA Helis'!$AP$56,'PNW IA Helis'!$AP$76,'PNW IA Helis'!$AP$86)</c:f>
              <c:numCache>
                <c:formatCode>0.0</c:formatCode>
                <c:ptCount val="6"/>
                <c:pt idx="0">
                  <c:v>20.033333333333331</c:v>
                </c:pt>
                <c:pt idx="1">
                  <c:v>17.183333333333334</c:v>
                </c:pt>
                <c:pt idx="2">
                  <c:v>13.833333333333334</c:v>
                </c:pt>
                <c:pt idx="3">
                  <c:v>20.666666666666668</c:v>
                </c:pt>
                <c:pt idx="4">
                  <c:v>23.75</c:v>
                </c:pt>
                <c:pt idx="5">
                  <c:v>15.149999999999999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60-4A0C-AEF9-D903A07C8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697440"/>
        <c:axId val="395697832"/>
      </c:barChart>
      <c:catAx>
        <c:axId val="39569744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400"/>
                </a:pPr>
                <a:r>
                  <a:rPr lang="en-US" sz="1400"/>
                  <a:t>Helibase</a:t>
                </a:r>
              </a:p>
            </c:rich>
          </c:tx>
          <c:layout>
            <c:manualLayout>
              <c:xMode val="edge"/>
              <c:yMode val="edge"/>
              <c:x val="0.49531179518593316"/>
              <c:y val="0.8681436197871206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100"/>
            </a:pPr>
            <a:endParaRPr lang="en-US"/>
          </a:p>
        </c:txPr>
        <c:crossAx val="395697832"/>
        <c:crosses val="autoZero"/>
        <c:auto val="1"/>
        <c:lblAlgn val="ctr"/>
        <c:lblOffset val="100"/>
        <c:noMultiLvlLbl val="0"/>
      </c:catAx>
      <c:valAx>
        <c:axId val="395697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Flight Hours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95697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R6 Rappel and Helitack IA Activity: </a:t>
            </a:r>
          </a:p>
        </c:rich>
      </c:tx>
      <c:layout>
        <c:manualLayout>
          <c:xMode val="edge"/>
          <c:yMode val="edge"/>
          <c:x val="0.24491708780049673"/>
          <c:y val="2.4389156960421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01093160015048"/>
          <c:y val="0.1052200452521912"/>
          <c:w val="0.82429280493804469"/>
          <c:h val="0.68293831994218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'PNW Rappel Ops'!$A$73</c:f>
              <c:strCache>
                <c:ptCount val="1"/>
                <c:pt idx="0">
                  <c:v>IA's/EA's - Rapp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vertOverflow="overflow" horzOverflow="overflow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'PNW Rappel Ops'!$N$68:$R$68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'PNW Rappel Ops'!$N$73:$R$73</c:f>
              <c:numCache>
                <c:formatCode>General</c:formatCode>
                <c:ptCount val="5"/>
                <c:pt idx="0" formatCode="0">
                  <c:v>156</c:v>
                </c:pt>
                <c:pt idx="1">
                  <c:v>143</c:v>
                </c:pt>
                <c:pt idx="2">
                  <c:v>120</c:v>
                </c:pt>
                <c:pt idx="3">
                  <c:v>39</c:v>
                </c:pt>
                <c:pt idx="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D-49E8-A76D-6D68A238F2EA}"/>
            </c:ext>
          </c:extLst>
        </c:ser>
        <c:ser>
          <c:idx val="1"/>
          <c:order val="1"/>
          <c:tx>
            <c:strRef>
              <c:f>'PNW Rappel Ops'!$A$74</c:f>
              <c:strCache>
                <c:ptCount val="1"/>
                <c:pt idx="0">
                  <c:v>IA's - Helitack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'PNW Rappel Ops'!$N$68:$R$68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'PNW Rappel Ops'!$N$74:$R$74</c:f>
              <c:numCache>
                <c:formatCode>General</c:formatCode>
                <c:ptCount val="5"/>
                <c:pt idx="0">
                  <c:v>64</c:v>
                </c:pt>
                <c:pt idx="1">
                  <c:v>51</c:v>
                </c:pt>
                <c:pt idx="2">
                  <c:v>44</c:v>
                </c:pt>
                <c:pt idx="3">
                  <c:v>51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D-49E8-A76D-6D68A238F2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700576"/>
        <c:axId val="395700968"/>
      </c:barChart>
      <c:catAx>
        <c:axId val="395700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5700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700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IA's</a:t>
                </a:r>
              </a:p>
            </c:rich>
          </c:tx>
          <c:layout>
            <c:manualLayout>
              <c:xMode val="edge"/>
              <c:yMode val="edge"/>
              <c:x val="1.8794908700928519E-2"/>
              <c:y val="0.4069836462749872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570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35951311032007"/>
          <c:y val="0.85896680735761544"/>
          <c:w val="0.29803638831598994"/>
          <c:h val="0.133652546766640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en-US" sz="1600"/>
              <a:t>R6 Rappel and Helitack IA Activity: Current</a:t>
            </a:r>
            <a:r>
              <a:rPr lang="en-US" sz="1600" baseline="0"/>
              <a:t> Year</a:t>
            </a:r>
          </a:p>
        </c:rich>
      </c:tx>
      <c:layout>
        <c:manualLayout>
          <c:xMode val="edge"/>
          <c:yMode val="edge"/>
          <c:x val="0.19155757144278288"/>
          <c:y val="2.98200687828032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83683335232403E-2"/>
          <c:y val="0.12397204178882627"/>
          <c:w val="0.85714388445579182"/>
          <c:h val="0.645960761470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'PNW Rappel Ops'!$A$9</c:f>
              <c:strCache>
                <c:ptCount val="1"/>
                <c:pt idx="0">
                  <c:v>IA's/EA's - Rapp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('PNW Rappel Ops'!$A$4,'PNW Rappel Ops'!$A$20,'PNW Rappel Ops'!$A$28,'PNW Rappel Ops'!$A$36,'PNW Rappel Ops'!$A$52,'PNW Rappel Ops'!$A$60)</c:f>
              <c:strCache>
                <c:ptCount val="6"/>
                <c:pt idx="0">
                  <c:v>WENATCHEE REGIONAL</c:v>
                </c:pt>
                <c:pt idx="1">
                  <c:v>SLED SPRINGS REGIONAL</c:v>
                </c:pt>
                <c:pt idx="2">
                  <c:v>BLUE MOUNTAIN REGIONAL</c:v>
                </c:pt>
                <c:pt idx="3">
                  <c:v>JOHN DAY REGIONAL</c:v>
                </c:pt>
                <c:pt idx="4">
                  <c:v>SISKIYOU REGIONAL</c:v>
                </c:pt>
                <c:pt idx="5">
                  <c:v>PRINEVILLE REGIONAL</c:v>
                </c:pt>
              </c:strCache>
            </c:strRef>
          </c:cat>
          <c:val>
            <c:numRef>
              <c:f>('PNW Rappel Ops'!$AR$9,'PNW Rappel Ops'!$AR$25,'PNW Rappel Ops'!$AR$33,'PNW Rappel Ops'!$AR$41,'PNW Rappel Ops'!$AR$57,'PNW Rappel Ops'!$AR$65)</c:f>
              <c:numCache>
                <c:formatCode>0</c:formatCode>
                <c:ptCount val="6"/>
                <c:pt idx="0">
                  <c:v>29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8-4E0F-9EC5-1113D7A41457}"/>
            </c:ext>
          </c:extLst>
        </c:ser>
        <c:ser>
          <c:idx val="1"/>
          <c:order val="1"/>
          <c:tx>
            <c:strRef>
              <c:f>'PNW Rappel Ops'!$A$10</c:f>
              <c:strCache>
                <c:ptCount val="1"/>
                <c:pt idx="0">
                  <c:v>IA's - Helitack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('PNW Rappel Ops'!$A$4,'PNW Rappel Ops'!$A$20,'PNW Rappel Ops'!$A$28,'PNW Rappel Ops'!$A$36,'PNW Rappel Ops'!$A$52,'PNW Rappel Ops'!$A$60)</c:f>
              <c:strCache>
                <c:ptCount val="6"/>
                <c:pt idx="0">
                  <c:v>WENATCHEE REGIONAL</c:v>
                </c:pt>
                <c:pt idx="1">
                  <c:v>SLED SPRINGS REGIONAL</c:v>
                </c:pt>
                <c:pt idx="2">
                  <c:v>BLUE MOUNTAIN REGIONAL</c:v>
                </c:pt>
                <c:pt idx="3">
                  <c:v>JOHN DAY REGIONAL</c:v>
                </c:pt>
                <c:pt idx="4">
                  <c:v>SISKIYOU REGIONAL</c:v>
                </c:pt>
                <c:pt idx="5">
                  <c:v>PRINEVILLE REGIONAL</c:v>
                </c:pt>
              </c:strCache>
            </c:strRef>
          </c:cat>
          <c:val>
            <c:numRef>
              <c:f>('PNW Rappel Ops'!$AR$10,'PNW Rappel Ops'!$AR$26,'PNW Rappel Ops'!$AR$34,'PNW Rappel Ops'!$AR$42,'PNW Rappel Ops'!$AR$58,'PNW Rappel Ops'!$AR$66)</c:f>
              <c:numCache>
                <c:formatCode>0</c:formatCode>
                <c:ptCount val="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48-4E0F-9EC5-1113D7A41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700184"/>
        <c:axId val="395699792"/>
      </c:barChart>
      <c:catAx>
        <c:axId val="395700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Base</a:t>
                </a:r>
              </a:p>
            </c:rich>
          </c:tx>
          <c:layout>
            <c:manualLayout>
              <c:xMode val="edge"/>
              <c:yMode val="edge"/>
              <c:x val="0.4810314995307845"/>
              <c:y val="0.886402079894854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en-US"/>
          </a:p>
        </c:txPr>
        <c:crossAx val="39569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69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IA's</a:t>
                </a:r>
              </a:p>
            </c:rich>
          </c:tx>
          <c:layout>
            <c:manualLayout>
              <c:xMode val="edge"/>
              <c:yMode val="edge"/>
              <c:x val="7.3637486490659284E-3"/>
              <c:y val="0.411978377942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5700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846867584318655"/>
          <c:y val="0.86575806233968888"/>
          <c:w val="0.28063901097571109"/>
          <c:h val="0.12226573288513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433" r="0.750000000000004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R6 Rappellers per IA/EA Rappel Operations</a:t>
            </a:r>
          </a:p>
        </c:rich>
      </c:tx>
      <c:layout>
        <c:manualLayout>
          <c:xMode val="edge"/>
          <c:yMode val="edge"/>
          <c:x val="0.25066137620546192"/>
          <c:y val="1.9770928306995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17914160057153"/>
          <c:y val="0.14976878523855072"/>
          <c:w val="0.77753555983896949"/>
          <c:h val="0.6170365140470514"/>
        </c:manualLayout>
      </c:layout>
      <c:lineChart>
        <c:grouping val="standard"/>
        <c:varyColors val="0"/>
        <c:ser>
          <c:idx val="2"/>
          <c:order val="0"/>
          <c:tx>
            <c:strRef>
              <c:f>'PNW Rappel Ops'!$A$75</c:f>
              <c:strCache>
                <c:ptCount val="1"/>
                <c:pt idx="0">
                  <c:v>Op Rapps per Rapp IA</c:v>
                </c:pt>
              </c:strCache>
            </c:strRef>
          </c:tx>
          <c:trendline>
            <c:trendlineType val="linear"/>
            <c:dispRSqr val="0"/>
            <c:dispEq val="0"/>
          </c:trendline>
          <c:trendline>
            <c:name>10 Yr Trend</c:nam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name>Trend</c:name>
            <c:trendlineType val="linear"/>
            <c:dispRSqr val="0"/>
            <c:dispEq val="0"/>
          </c:trendline>
          <c:cat>
            <c:numRef>
              <c:f>'PNW Rappel Ops'!$B$68:$R$68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'PNW Rappel Ops'!$B$75:$R$75</c:f>
              <c:numCache>
                <c:formatCode>0.00</c:formatCode>
                <c:ptCount val="17"/>
                <c:pt idx="0">
                  <c:v>2.377049180327869</c:v>
                </c:pt>
                <c:pt idx="1">
                  <c:v>2.6979166666666665</c:v>
                </c:pt>
                <c:pt idx="2" formatCode="0.0">
                  <c:v>4.441860465116279</c:v>
                </c:pt>
                <c:pt idx="3" formatCode="0.0">
                  <c:v>2.9026548672566372</c:v>
                </c:pt>
                <c:pt idx="4" formatCode="0.0">
                  <c:v>3.25</c:v>
                </c:pt>
                <c:pt idx="5" formatCode="0.0">
                  <c:v>3.3333333333333335</c:v>
                </c:pt>
                <c:pt idx="6" formatCode="0.0">
                  <c:v>2.6315789473684212</c:v>
                </c:pt>
                <c:pt idx="7" formatCode="0.0">
                  <c:v>3.6666666666666665</c:v>
                </c:pt>
                <c:pt idx="8" formatCode="0.0">
                  <c:v>3.2738853503184715</c:v>
                </c:pt>
                <c:pt idx="9" formatCode="0.0">
                  <c:v>3.5393258426966292</c:v>
                </c:pt>
                <c:pt idx="10" formatCode="0.0">
                  <c:v>3.3787878787878789</c:v>
                </c:pt>
                <c:pt idx="11" formatCode="0.0">
                  <c:v>3.5882352941176472</c:v>
                </c:pt>
                <c:pt idx="12" formatCode="0.0">
                  <c:v>2.5833333333333335</c:v>
                </c:pt>
                <c:pt idx="13" formatCode="0.0">
                  <c:v>3.4685314685314683</c:v>
                </c:pt>
                <c:pt idx="14" formatCode="0.0">
                  <c:v>3.8666666666666667</c:v>
                </c:pt>
                <c:pt idx="15" formatCode="0.0">
                  <c:v>3</c:v>
                </c:pt>
                <c:pt idx="16" formatCode="0.0">
                  <c:v>3.5073529411764706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46-413D-B214-E858D7D7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99008"/>
        <c:axId val="315174064"/>
      </c:lineChart>
      <c:catAx>
        <c:axId val="39569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30484259251162"/>
              <c:y val="0.855518051924239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315174064"/>
        <c:crosses val="autoZero"/>
        <c:auto val="1"/>
        <c:lblAlgn val="ctr"/>
        <c:lblOffset val="100"/>
        <c:noMultiLvlLbl val="0"/>
      </c:catAx>
      <c:valAx>
        <c:axId val="31517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Rapps per Rapp IA/EA</a:t>
                </a:r>
              </a:p>
            </c:rich>
          </c:tx>
          <c:layout>
            <c:manualLayout>
              <c:xMode val="edge"/>
              <c:yMode val="edge"/>
              <c:x val="3.6563947266607416E-2"/>
              <c:y val="0.30206081662511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5699008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6835794077651577"/>
          <c:y val="0.93266294238360004"/>
          <c:w val="0.50979278517168236"/>
          <c:h val="4.5894995914887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Rappel Actions R6 - Actual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50683061620454E-2"/>
          <c:y val="0.22132047399161217"/>
          <c:w val="0.52517897873714858"/>
          <c:h val="0.52263016231468162"/>
        </c:manualLayout>
      </c:layout>
      <c:lineChart>
        <c:grouping val="standard"/>
        <c:varyColors val="0"/>
        <c:ser>
          <c:idx val="1"/>
          <c:order val="0"/>
          <c:tx>
            <c:strRef>
              <c:f>'PNW Master File Data'!$B$1:$J$1</c:f>
              <c:strCache>
                <c:ptCount val="1"/>
                <c:pt idx="0">
                  <c:v>Rappel Activity Totals - R6 </c:v>
                </c:pt>
              </c:strCache>
            </c:strRef>
          </c:tx>
          <c:dLbls>
            <c:dLbl>
              <c:idx val="0"/>
              <c:layout>
                <c:manualLayout>
                  <c:x val="-5.7471264367816247E-3"/>
                  <c:y val="2.675586223750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89-43D1-8DD4-88B847EFE4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241379310344827E-2"/>
                  <c:y val="-4.459310372917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89-43D1-8DD4-88B847EFE4A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41379310344827E-2"/>
                  <c:y val="-4.0133793356259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89-43D1-8DD4-88B847EFE4A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Data'!$C$18:$C$21</c:f>
              <c:numCache>
                <c:formatCode>General</c:formatCode>
                <c:ptCount val="4"/>
                <c:pt idx="0">
                  <c:v>48</c:v>
                </c:pt>
                <c:pt idx="1">
                  <c:v>97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89-43D1-8DD4-88B847EF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74848"/>
        <c:axId val="315175240"/>
      </c:lineChart>
      <c:catAx>
        <c:axId val="31517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15175240"/>
        <c:crosses val="autoZero"/>
        <c:auto val="1"/>
        <c:lblAlgn val="ctr"/>
        <c:lblOffset val="100"/>
        <c:noMultiLvlLbl val="0"/>
      </c:catAx>
      <c:valAx>
        <c:axId val="315175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7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Catagory of Rappels R6</a:t>
            </a:r>
            <a:r>
              <a:rPr lang="en-US" sz="1400" baseline="0"/>
              <a:t>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76183551712226"/>
          <c:y val="0.23109407083763794"/>
          <c:w val="0.35406146383600895"/>
          <c:h val="0.67890460918105811"/>
        </c:manualLayout>
      </c:layout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Data'!$C$14:$C$16</c:f>
              <c:numCache>
                <c:formatCode>General</c:formatCode>
                <c:ptCount val="3"/>
                <c:pt idx="0" formatCode="#,##0">
                  <c:v>477</c:v>
                </c:pt>
                <c:pt idx="1">
                  <c:v>834</c:v>
                </c:pt>
                <c:pt idx="2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0-4F3B-86EE-4D3237C1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20030565799528"/>
          <c:y val="0.383336110289971"/>
          <c:w val="0.42344476560683225"/>
          <c:h val="0.42707918715653098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95" r="0.70000000000000095" t="0.750000000000003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Rappel Actions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'PNW Master File Data'!$B$18:$B$21</c:f>
              <c:strCache>
                <c:ptCount val="4"/>
                <c:pt idx="0">
                  <c:v>2 Person Rapp Actions</c:v>
                </c:pt>
                <c:pt idx="1">
                  <c:v>3-4 Person Rapp Actions</c:v>
                </c:pt>
                <c:pt idx="2">
                  <c:v>5-6 Person Rapp Actions</c:v>
                </c:pt>
                <c:pt idx="3">
                  <c:v>7+ Person Rapp Actions</c:v>
                </c:pt>
              </c:strCache>
            </c:strRef>
          </c:cat>
          <c:val>
            <c:numRef>
              <c:f>'PNW Master File Data'!$C$18:$C$21</c:f>
              <c:numCache>
                <c:formatCode>General</c:formatCode>
                <c:ptCount val="4"/>
                <c:pt idx="0">
                  <c:v>48</c:v>
                </c:pt>
                <c:pt idx="1">
                  <c:v>97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B-4D23-974C-097122A025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5586109920831372"/>
          <c:y val="0.31407536104701417"/>
          <c:w val="0.4243259434295874"/>
          <c:h val="0.56535690024187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 - Actual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dLbl>
              <c:idx val="0"/>
              <c:layout>
                <c:manualLayout>
                  <c:x val="0"/>
                  <c:y val="-2.298849742474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42-40F1-A8F0-E50931D061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594541910331383E-2"/>
                  <c:y val="-4.597699484949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42-40F1-A8F0-E50931D061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990903183885652E-3"/>
                  <c:y val="-4.5976994849489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42-40F1-A8F0-E50931D061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Data'!$L$18:$L$21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42-40F1-A8F0-E50931D0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76808"/>
        <c:axId val="315177200"/>
      </c:lineChart>
      <c:catAx>
        <c:axId val="31517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5177200"/>
        <c:crosses val="autoZero"/>
        <c:auto val="1"/>
        <c:lblAlgn val="ctr"/>
        <c:lblOffset val="100"/>
        <c:noMultiLvlLbl val="0"/>
      </c:catAx>
      <c:valAx>
        <c:axId val="315177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76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Data'!$L$14:$L$16</c:f>
              <c:numCache>
                <c:formatCode>General</c:formatCode>
                <c:ptCount val="3"/>
                <c:pt idx="0">
                  <c:v>104</c:v>
                </c:pt>
                <c:pt idx="1">
                  <c:v>121</c:v>
                </c:pt>
                <c:pt idx="2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2-4CEC-B6A4-DEAF6A4F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348"/>
          <c:y val="0.38333611028997122"/>
          <c:w val="0.33981314571481935"/>
          <c:h val="0.49895840795242391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 - Actual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dLbl>
              <c:idx val="2"/>
              <c:layout>
                <c:manualLayout>
                  <c:x val="-2.2038567493113097E-2"/>
                  <c:y val="-4.535145772797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6F-4070-833C-72ECB8CD67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096418732782579E-3"/>
                  <c:y val="-9.070291545595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6F-4070-833C-72ECB8CD67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Data'!$T$18:$T$21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6F-4070-833C-72ECB8CD6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42256"/>
        <c:axId val="394442648"/>
      </c:lineChart>
      <c:catAx>
        <c:axId val="39444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4442648"/>
        <c:crosses val="autoZero"/>
        <c:auto val="1"/>
        <c:lblAlgn val="ctr"/>
        <c:lblOffset val="100"/>
        <c:noMultiLvlLbl val="0"/>
      </c:catAx>
      <c:valAx>
        <c:axId val="394442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444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Data'!$T$14:$T$16</c:f>
              <c:numCache>
                <c:formatCode>General</c:formatCode>
                <c:ptCount val="3"/>
                <c:pt idx="0" formatCode="#,##0">
                  <c:v>48</c:v>
                </c:pt>
                <c:pt idx="1">
                  <c:v>94</c:v>
                </c:pt>
                <c:pt idx="2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6-4BCF-B12E-F427162A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348"/>
          <c:y val="0.38333611028997122"/>
          <c:w val="0.35069387605060731"/>
          <c:h val="0.50802794504420867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</a:t>
            </a:r>
            <a:r>
              <a:rPr lang="en-US" baseline="0"/>
              <a:t> - Actual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dLbl>
              <c:idx val="0"/>
              <c:layout>
                <c:manualLayout>
                  <c:x val="0"/>
                  <c:y val="1.379309845484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35-4B0A-B274-75AD41A390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995451591942821E-2"/>
                  <c:y val="-4.597699484949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35-4B0A-B274-75AD41A390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Data'!$AB$18:$AB$21</c:f>
              <c:numCache>
                <c:formatCode>General</c:formatCode>
                <c:ptCount val="4"/>
                <c:pt idx="0">
                  <c:v>13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35-4B0A-B274-75AD41A3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43824"/>
        <c:axId val="394444216"/>
      </c:lineChart>
      <c:catAx>
        <c:axId val="3944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4444216"/>
        <c:crosses val="autoZero"/>
        <c:auto val="1"/>
        <c:lblAlgn val="ctr"/>
        <c:lblOffset val="100"/>
        <c:noMultiLvlLbl val="0"/>
      </c:catAx>
      <c:valAx>
        <c:axId val="394444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444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Lit>
              <c:formatCode>General</c:formatCode>
              <c:ptCount val="3"/>
              <c:pt idx="0">
                <c:v>60</c:v>
              </c:pt>
              <c:pt idx="1">
                <c:v>102</c:v>
              </c:pt>
              <c:pt idx="2">
                <c:v>114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4-4EE1-824E-409313E9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348"/>
          <c:y val="0.38333611028997122"/>
          <c:w val="0.3507320847722355"/>
          <c:h val="0.52253402162697149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</a:t>
            </a:r>
            <a:r>
              <a:rPr lang="en-US" baseline="0"/>
              <a:t> - Actual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dLbl>
              <c:idx val="0"/>
              <c:layout>
                <c:manualLayout>
                  <c:x val="2.5990903183885452E-3"/>
                  <c:y val="1.8390797939796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BF-4081-A510-157F29A315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Data'!$AJ$18:$AJ$21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BF-4081-A510-157F29A3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82432"/>
        <c:axId val="394482824"/>
      </c:lineChart>
      <c:catAx>
        <c:axId val="3944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4482824"/>
        <c:crosses val="autoZero"/>
        <c:auto val="1"/>
        <c:lblAlgn val="ctr"/>
        <c:lblOffset val="100"/>
        <c:noMultiLvlLbl val="0"/>
      </c:catAx>
      <c:valAx>
        <c:axId val="394482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448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Data'!$AJ$14:$AJ$16</c:f>
              <c:numCache>
                <c:formatCode>General</c:formatCode>
                <c:ptCount val="3"/>
                <c:pt idx="0">
                  <c:v>74</c:v>
                </c:pt>
                <c:pt idx="1">
                  <c:v>178</c:v>
                </c:pt>
                <c:pt idx="2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6-4DC7-8B25-D5F0D40D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393"/>
          <c:y val="0.383336110289971"/>
          <c:w val="0.33993477704359792"/>
          <c:h val="0.51229778497999856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Data'!$AR$14:$AR$16</c:f>
              <c:numCache>
                <c:formatCode>General</c:formatCode>
                <c:ptCount val="3"/>
                <c:pt idx="0">
                  <c:v>82</c:v>
                </c:pt>
                <c:pt idx="1">
                  <c:v>156</c:v>
                </c:pt>
                <c:pt idx="2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97-4171-B983-23DB6AE09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448"/>
          <c:y val="0.38333611028997056"/>
          <c:w val="0.33975958892330138"/>
          <c:h val="0.52655174173042985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</a:t>
            </a:r>
            <a:r>
              <a:rPr lang="en-US" baseline="0"/>
              <a:t> - Actual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Data'!$AR$18:$AR$21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94-47F6-AD7F-F2796806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84392"/>
        <c:axId val="394484784"/>
      </c:lineChart>
      <c:catAx>
        <c:axId val="3944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4484784"/>
        <c:crosses val="autoZero"/>
        <c:auto val="1"/>
        <c:lblAlgn val="ctr"/>
        <c:lblOffset val="100"/>
        <c:noMultiLvlLbl val="0"/>
      </c:catAx>
      <c:valAx>
        <c:axId val="394484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4484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Rappel Actions - Actual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Rappel Fires</c:v>
          </c:tx>
          <c:dLbls>
            <c:dLbl>
              <c:idx val="1"/>
              <c:layout>
                <c:manualLayout>
                  <c:x val="-7.7821011673151804E-3"/>
                  <c:y val="-1.8140589569161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16-4B12-A440-A2AD776D3A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376134889753566E-2"/>
                  <c:y val="-3.6281179138322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16-4B12-A440-A2AD776D3A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2 Person Rapp Actions</c:v>
              </c:pt>
              <c:pt idx="1">
                <c:v>3-4 Person Rapp Actions</c:v>
              </c:pt>
              <c:pt idx="2">
                <c:v>5-6 Person Rapp Actions</c:v>
              </c:pt>
              <c:pt idx="3">
                <c:v>7+ Person Rapp Actions</c:v>
              </c:pt>
            </c:strLit>
          </c:cat>
          <c:val>
            <c:numRef>
              <c:f>'PNW Master File Data'!$AZ$18:$AZ$21</c:f>
              <c:numCache>
                <c:formatCode>General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16-4B12-A440-A2AD776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85568"/>
        <c:axId val="394485960"/>
      </c:lineChart>
      <c:catAx>
        <c:axId val="3944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4485960"/>
        <c:crosses val="autoZero"/>
        <c:auto val="1"/>
        <c:lblAlgn val="ctr"/>
        <c:lblOffset val="100"/>
        <c:noMultiLvlLbl val="0"/>
      </c:catAx>
      <c:valAx>
        <c:axId val="394485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448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Catagory of Rappels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Types of Rappels</c:v>
          </c:tx>
          <c:spPr>
            <a:ln>
              <a:solidFill>
                <a:schemeClr val="tx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Operational Rappels</c:v>
              </c:pt>
              <c:pt idx="1">
                <c:v>Proficiency Rappels</c:v>
              </c:pt>
              <c:pt idx="2">
                <c:v>Recert and Certifying Raps</c:v>
              </c:pt>
            </c:strLit>
          </c:cat>
          <c:val>
            <c:numRef>
              <c:f>'PNW Master File Data'!$AZ$14:$AZ$16</c:f>
              <c:numCache>
                <c:formatCode>General</c:formatCode>
                <c:ptCount val="3"/>
                <c:pt idx="0">
                  <c:v>96</c:v>
                </c:pt>
                <c:pt idx="1">
                  <c:v>119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6D-43CC-A162-70A97F5E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1571458078296426"/>
          <c:y val="0.38333611028997078"/>
          <c:w val="0.34358185923094514"/>
          <c:h val="0.50846157414050752"/>
        </c:manualLayout>
      </c:layout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800" b="1" i="0" baseline="0"/>
              <a:t>Flight Hours on Fire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'PNW Activity Summary '!$A$5</c:f>
              <c:strCache>
                <c:ptCount val="1"/>
                <c:pt idx="0">
                  <c:v>Flt. Hours on Fire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rgbClr val="CC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B3-465C-AF82-BBA78E3B289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BB3-465C-AF82-BBA78E3B289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BB3-465C-AF82-BBA78E3B289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BB3-465C-AF82-BBA78E3B289A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B3-465C-AF82-BBA78E3B289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6BB3-465C-AF82-BBA78E3B289A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BB3-465C-AF82-BBA78E3B289A}"/>
              </c:ext>
            </c:extLst>
          </c:dPt>
          <c:dPt>
            <c:idx val="8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BB3-465C-AF82-BBA78E3B289A}"/>
              </c:ext>
            </c:extLst>
          </c:dPt>
          <c:dPt>
            <c:idx val="10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BB3-465C-AF82-BBA78E3B28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'PNW Activity Summary '!$B$4:$L$4</c:f>
              <c:strCache>
                <c:ptCount val="11"/>
                <c:pt idx="0">
                  <c:v>WENATCHEE</c:v>
                </c:pt>
                <c:pt idx="2">
                  <c:v>SLED SPRINGS</c:v>
                </c:pt>
                <c:pt idx="4">
                  <c:v>BLUE MTN</c:v>
                </c:pt>
                <c:pt idx="6">
                  <c:v>JOHN DAY</c:v>
                </c:pt>
                <c:pt idx="8">
                  <c:v>SISKIYOU</c:v>
                </c:pt>
                <c:pt idx="10">
                  <c:v>PRINEVILLE</c:v>
                </c:pt>
              </c:strCache>
            </c:strRef>
          </c:cat>
          <c:val>
            <c:numRef>
              <c:f>'PNW Activity Summary '!$B$5:$L$5</c:f>
              <c:numCache>
                <c:formatCode>0.0</c:formatCode>
                <c:ptCount val="11"/>
                <c:pt idx="0">
                  <c:v>258.3</c:v>
                </c:pt>
                <c:pt idx="2">
                  <c:v>195</c:v>
                </c:pt>
                <c:pt idx="4">
                  <c:v>165.9</c:v>
                </c:pt>
                <c:pt idx="6">
                  <c:v>178.3</c:v>
                </c:pt>
                <c:pt idx="8">
                  <c:v>245</c:v>
                </c:pt>
                <c:pt idx="10">
                  <c:v>219.8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BB3-465C-AF82-BBA78E3B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 rtl="0"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IA's</a:t>
            </a:r>
          </a:p>
        </c:rich>
      </c:tx>
      <c:layout>
        <c:manualLayout>
          <c:xMode val="edge"/>
          <c:yMode val="edge"/>
          <c:x val="0.3209765665324662"/>
          <c:y val="1.993335666739389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'PNW Activity Summary '!$A$10</c:f>
              <c:strCache>
                <c:ptCount val="1"/>
                <c:pt idx="0">
                  <c:v># IA's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rgbClr val="CC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46-439A-AC57-FF9CCA7690F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46-439A-AC57-FF9CCA7690F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D46-439A-AC57-FF9CCA7690F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46-439A-AC57-FF9CCA7690FE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46-439A-AC57-FF9CCA7690F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D46-439A-AC57-FF9CCA7690F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D46-439A-AC57-FF9CCA7690FE}"/>
              </c:ext>
            </c:extLst>
          </c:dPt>
          <c:dPt>
            <c:idx val="8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D46-439A-AC57-FF9CCA7690FE}"/>
              </c:ext>
            </c:extLst>
          </c:dPt>
          <c:dPt>
            <c:idx val="10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D46-439A-AC57-FF9CCA7690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'PNW Activity Summary '!$B$4:$L$4</c:f>
              <c:strCache>
                <c:ptCount val="11"/>
                <c:pt idx="0">
                  <c:v>WENATCHEE</c:v>
                </c:pt>
                <c:pt idx="2">
                  <c:v>SLED SPRINGS</c:v>
                </c:pt>
                <c:pt idx="4">
                  <c:v>BLUE MTN</c:v>
                </c:pt>
                <c:pt idx="6">
                  <c:v>JOHN DAY</c:v>
                </c:pt>
                <c:pt idx="8">
                  <c:v>SISKIYOU</c:v>
                </c:pt>
                <c:pt idx="10">
                  <c:v>PRINEVILLE</c:v>
                </c:pt>
              </c:strCache>
            </c:strRef>
          </c:cat>
          <c:val>
            <c:numRef>
              <c:f>'PNW Activity Summary '!$B$10:$L$10</c:f>
              <c:numCache>
                <c:formatCode>General</c:formatCode>
                <c:ptCount val="11"/>
                <c:pt idx="0">
                  <c:v>41</c:v>
                </c:pt>
                <c:pt idx="2">
                  <c:v>22</c:v>
                </c:pt>
                <c:pt idx="4">
                  <c:v>34</c:v>
                </c:pt>
                <c:pt idx="6">
                  <c:v>29</c:v>
                </c:pt>
                <c:pt idx="8">
                  <c:v>23</c:v>
                </c:pt>
                <c:pt idx="1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D46-439A-AC57-FF9CCA76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 rtl="0"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230600</xdr:colOff>
      <xdr:row>165</xdr:row>
      <xdr:rowOff>737</xdr:rowOff>
    </xdr:from>
    <xdr:to>
      <xdr:col>39</xdr:col>
      <xdr:colOff>1453284</xdr:colOff>
      <xdr:row>203</xdr:row>
      <xdr:rowOff>74216</xdr:rowOff>
    </xdr:to>
    <xdr:graphicFrame macro="">
      <xdr:nvGraphicFramePr>
        <xdr:cNvPr id="82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83831</xdr:colOff>
      <xdr:row>164</xdr:row>
      <xdr:rowOff>155640</xdr:rowOff>
    </xdr:from>
    <xdr:to>
      <xdr:col>23</xdr:col>
      <xdr:colOff>94281</xdr:colOff>
      <xdr:row>203</xdr:row>
      <xdr:rowOff>77263</xdr:rowOff>
    </xdr:to>
    <xdr:graphicFrame macro="">
      <xdr:nvGraphicFramePr>
        <xdr:cNvPr id="825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74083</xdr:colOff>
      <xdr:row>128</xdr:row>
      <xdr:rowOff>155027</xdr:rowOff>
    </xdr:from>
    <xdr:to>
      <xdr:col>23</xdr:col>
      <xdr:colOff>84533</xdr:colOff>
      <xdr:row>163</xdr:row>
      <xdr:rowOff>885</xdr:rowOff>
    </xdr:to>
    <xdr:graphicFrame macro="">
      <xdr:nvGraphicFramePr>
        <xdr:cNvPr id="82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237309</xdr:colOff>
      <xdr:row>128</xdr:row>
      <xdr:rowOff>169504</xdr:rowOff>
    </xdr:from>
    <xdr:to>
      <xdr:col>39</xdr:col>
      <xdr:colOff>1459993</xdr:colOff>
      <xdr:row>163</xdr:row>
      <xdr:rowOff>15362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129321</xdr:colOff>
      <xdr:row>120</xdr:row>
      <xdr:rowOff>8513</xdr:rowOff>
    </xdr:from>
    <xdr:to>
      <xdr:col>15</xdr:col>
      <xdr:colOff>359228</xdr:colOff>
      <xdr:row>148</xdr:row>
      <xdr:rowOff>148771</xdr:rowOff>
    </xdr:to>
    <xdr:graphicFrame macro="">
      <xdr:nvGraphicFramePr>
        <xdr:cNvPr id="110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556584</xdr:colOff>
      <xdr:row>119</xdr:row>
      <xdr:rowOff>158353</xdr:rowOff>
    </xdr:from>
    <xdr:to>
      <xdr:col>36</xdr:col>
      <xdr:colOff>556986</xdr:colOff>
      <xdr:row>148</xdr:row>
      <xdr:rowOff>116114</xdr:rowOff>
    </xdr:to>
    <xdr:graphicFrame macro="">
      <xdr:nvGraphicFramePr>
        <xdr:cNvPr id="110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126998</xdr:colOff>
      <xdr:row>89</xdr:row>
      <xdr:rowOff>63500</xdr:rowOff>
    </xdr:from>
    <xdr:to>
      <xdr:col>21</xdr:col>
      <xdr:colOff>526141</xdr:colOff>
      <xdr:row>119</xdr:row>
      <xdr:rowOff>45357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238123</xdr:colOff>
      <xdr:row>3</xdr:row>
      <xdr:rowOff>19051</xdr:rowOff>
    </xdr:from>
    <xdr:to>
      <xdr:col>9</xdr:col>
      <xdr:colOff>570584</xdr:colOff>
      <xdr:row>13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23</xdr:row>
      <xdr:rowOff>133351</xdr:rowOff>
    </xdr:from>
    <xdr:to>
      <xdr:col>9</xdr:col>
      <xdr:colOff>570585</xdr:colOff>
      <xdr:row>33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228599</xdr:colOff>
      <xdr:row>13</xdr:row>
      <xdr:rowOff>123825</xdr:rowOff>
    </xdr:from>
    <xdr:to>
      <xdr:col>9</xdr:col>
      <xdr:colOff>563270</xdr:colOff>
      <xdr:row>23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</xdr:colOff>
      <xdr:row>2</xdr:row>
      <xdr:rowOff>7316</xdr:rowOff>
    </xdr:from>
    <xdr:to>
      <xdr:col>17</xdr:col>
      <xdr:colOff>696685</xdr:colOff>
      <xdr:row>16</xdr:row>
      <xdr:rowOff>7315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21947</xdr:colOff>
      <xdr:row>17</xdr:row>
      <xdr:rowOff>7314</xdr:rowOff>
    </xdr:from>
    <xdr:to>
      <xdr:col>17</xdr:col>
      <xdr:colOff>685800</xdr:colOff>
      <xdr:row>31</xdr:row>
      <xdr:rowOff>138989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7315</xdr:colOff>
      <xdr:row>2</xdr:row>
      <xdr:rowOff>7317</xdr:rowOff>
    </xdr:from>
    <xdr:to>
      <xdr:col>25</xdr:col>
      <xdr:colOff>577900</xdr:colOff>
      <xdr:row>16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14631</xdr:colOff>
      <xdr:row>17</xdr:row>
      <xdr:rowOff>0</xdr:rowOff>
    </xdr:from>
    <xdr:to>
      <xdr:col>25</xdr:col>
      <xdr:colOff>570585</xdr:colOff>
      <xdr:row>31</xdr:row>
      <xdr:rowOff>133351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2</xdr:row>
      <xdr:rowOff>14631</xdr:rowOff>
    </xdr:from>
    <xdr:to>
      <xdr:col>33</xdr:col>
      <xdr:colOff>653143</xdr:colOff>
      <xdr:row>16</xdr:row>
      <xdr:rowOff>7315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21947</xdr:colOff>
      <xdr:row>17</xdr:row>
      <xdr:rowOff>1</xdr:rowOff>
    </xdr:from>
    <xdr:to>
      <xdr:col>33</xdr:col>
      <xdr:colOff>642257</xdr:colOff>
      <xdr:row>31</xdr:row>
      <xdr:rowOff>123826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14630</xdr:colOff>
      <xdr:row>2</xdr:row>
      <xdr:rowOff>1</xdr:rowOff>
    </xdr:from>
    <xdr:to>
      <xdr:col>41</xdr:col>
      <xdr:colOff>620486</xdr:colOff>
      <xdr:row>16</xdr:row>
      <xdr:rowOff>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7315</xdr:colOff>
      <xdr:row>17</xdr:row>
      <xdr:rowOff>14631</xdr:rowOff>
    </xdr:from>
    <xdr:to>
      <xdr:col>41</xdr:col>
      <xdr:colOff>631372</xdr:colOff>
      <xdr:row>31</xdr:row>
      <xdr:rowOff>152401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14630</xdr:colOff>
      <xdr:row>17</xdr:row>
      <xdr:rowOff>38100</xdr:rowOff>
    </xdr:from>
    <xdr:to>
      <xdr:col>49</xdr:col>
      <xdr:colOff>571501</xdr:colOff>
      <xdr:row>32</xdr:row>
      <xdr:rowOff>3199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44</xdr:col>
      <xdr:colOff>14630</xdr:colOff>
      <xdr:row>2</xdr:row>
      <xdr:rowOff>38099</xdr:rowOff>
    </xdr:from>
    <xdr:to>
      <xdr:col>49</xdr:col>
      <xdr:colOff>571499</xdr:colOff>
      <xdr:row>16</xdr:row>
      <xdr:rowOff>133350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7315</xdr:colOff>
      <xdr:row>2</xdr:row>
      <xdr:rowOff>19051</xdr:rowOff>
    </xdr:from>
    <xdr:to>
      <xdr:col>57</xdr:col>
      <xdr:colOff>561976</xdr:colOff>
      <xdr:row>16</xdr:row>
      <xdr:rowOff>104776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52</xdr:col>
      <xdr:colOff>0</xdr:colOff>
      <xdr:row>16</xdr:row>
      <xdr:rowOff>180975</xdr:rowOff>
    </xdr:from>
    <xdr:to>
      <xdr:col>57</xdr:col>
      <xdr:colOff>581026</xdr:colOff>
      <xdr:row>31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19</xdr:row>
      <xdr:rowOff>13335</xdr:rowOff>
    </xdr:from>
    <xdr:to>
      <xdr:col>5</xdr:col>
      <xdr:colOff>685800</xdr:colOff>
      <xdr:row>41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5716</xdr:colOff>
      <xdr:row>19</xdr:row>
      <xdr:rowOff>10122</xdr:rowOff>
    </xdr:from>
    <xdr:to>
      <xdr:col>16</xdr:col>
      <xdr:colOff>427516</xdr:colOff>
      <xdr:row>41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31"/>
  <sheetViews>
    <sheetView tabSelected="1" zoomScale="70" zoomScaleNormal="70" workbookViewId="0">
      <pane xSplit="1" ySplit="2" topLeftCell="L65" activePane="bottomRight" state="frozen"/>
      <selection pane="topRight" activeCell="B1" sqref="B1"/>
      <selection pane="bottomLeft" activeCell="A3" sqref="A3"/>
      <selection pane="bottomRight" activeCell="AH75" sqref="AH75"/>
    </sheetView>
  </sheetViews>
  <sheetFormatPr defaultRowHeight="13.2" x14ac:dyDescent="0.25"/>
  <cols>
    <col min="1" max="1" width="47" style="93" customWidth="1"/>
    <col min="2" max="3" width="9.109375" bestFit="1" customWidth="1"/>
    <col min="4" max="8" width="8" bestFit="1" customWidth="1"/>
    <col min="9" max="9" width="7.5546875" customWidth="1"/>
    <col min="10" max="10" width="8" bestFit="1" customWidth="1"/>
    <col min="11" max="11" width="7.5546875" bestFit="1" customWidth="1"/>
    <col min="12" max="12" width="8.5546875" bestFit="1" customWidth="1"/>
    <col min="13" max="13" width="9" bestFit="1" customWidth="1"/>
    <col min="14" max="14" width="7.44140625" customWidth="1"/>
    <col min="15" max="15" width="7.5546875" bestFit="1" customWidth="1"/>
    <col min="16" max="16" width="8.109375" bestFit="1" customWidth="1"/>
    <col min="17" max="17" width="8.109375" style="490" customWidth="1"/>
    <col min="18" max="18" width="8.109375" style="531" customWidth="1"/>
    <col min="19" max="19" width="2.44140625" style="28" customWidth="1"/>
    <col min="20" max="20" width="9.44140625" style="115" bestFit="1" customWidth="1"/>
    <col min="21" max="21" width="9.109375" style="115" bestFit="1" customWidth="1"/>
    <col min="22" max="22" width="9.109375" style="178" bestFit="1" customWidth="1"/>
    <col min="23" max="29" width="7.88671875" style="178" customWidth="1"/>
    <col min="30" max="33" width="7.88671875" style="115" customWidth="1"/>
    <col min="34" max="34" width="7.5546875" style="115" customWidth="1"/>
    <col min="40" max="40" width="31.109375" style="93" customWidth="1"/>
    <col min="41" max="41" width="8.109375" style="564" customWidth="1"/>
    <col min="42" max="42" width="7.88671875" style="115" customWidth="1"/>
  </cols>
  <sheetData>
    <row r="2" spans="1:42" ht="17.399999999999999" x14ac:dyDescent="0.3">
      <c r="A2" s="619" t="s">
        <v>36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N2" s="173" t="s">
        <v>128</v>
      </c>
      <c r="AO2"/>
    </row>
    <row r="4" spans="1:42" ht="24" customHeight="1" x14ac:dyDescent="0.25">
      <c r="A4" s="235" t="s">
        <v>153</v>
      </c>
      <c r="B4" s="236">
        <v>2001</v>
      </c>
      <c r="C4" s="236">
        <v>2002</v>
      </c>
      <c r="D4" s="236">
        <v>2003</v>
      </c>
      <c r="E4" s="236">
        <v>2004</v>
      </c>
      <c r="F4" s="236">
        <v>2005</v>
      </c>
      <c r="G4" s="237">
        <v>2006</v>
      </c>
      <c r="H4" s="237">
        <v>2007</v>
      </c>
      <c r="I4" s="237">
        <v>2008</v>
      </c>
      <c r="J4" s="237">
        <v>2009</v>
      </c>
      <c r="K4" s="237">
        <v>2010</v>
      </c>
      <c r="L4" s="237">
        <v>2011</v>
      </c>
      <c r="M4" s="237">
        <v>2012</v>
      </c>
      <c r="N4" s="237">
        <v>2013</v>
      </c>
      <c r="O4" s="237">
        <v>2014</v>
      </c>
      <c r="P4" s="237">
        <v>2015</v>
      </c>
      <c r="Q4" s="237">
        <v>2016</v>
      </c>
      <c r="R4" s="237">
        <v>2017</v>
      </c>
      <c r="S4" s="2"/>
      <c r="T4" s="241" t="s">
        <v>9</v>
      </c>
      <c r="U4" s="177" t="s">
        <v>54</v>
      </c>
      <c r="V4" s="177" t="s">
        <v>105</v>
      </c>
      <c r="W4" s="177" t="s">
        <v>106</v>
      </c>
      <c r="X4" s="177" t="s">
        <v>107</v>
      </c>
      <c r="Y4" s="177" t="s">
        <v>108</v>
      </c>
      <c r="Z4" s="177" t="s">
        <v>109</v>
      </c>
      <c r="AA4" s="177" t="s">
        <v>110</v>
      </c>
      <c r="AB4" s="177" t="s">
        <v>111</v>
      </c>
      <c r="AC4" s="177" t="s">
        <v>112</v>
      </c>
      <c r="AD4" s="177" t="s">
        <v>113</v>
      </c>
      <c r="AE4" s="177" t="s">
        <v>114</v>
      </c>
      <c r="AF4" s="177" t="s">
        <v>131</v>
      </c>
      <c r="AG4" s="492" t="s">
        <v>151</v>
      </c>
      <c r="AH4" s="511" t="s">
        <v>165</v>
      </c>
      <c r="AN4" s="235" t="s">
        <v>50</v>
      </c>
      <c r="AO4" s="237">
        <v>2017</v>
      </c>
      <c r="AP4" s="492" t="s">
        <v>165</v>
      </c>
    </row>
    <row r="5" spans="1:42" ht="13.8" x14ac:dyDescent="0.25">
      <c r="A5" s="80" t="s">
        <v>4</v>
      </c>
      <c r="B5" s="58">
        <v>244.2</v>
      </c>
      <c r="C5" s="58">
        <v>351.9</v>
      </c>
      <c r="D5" s="58">
        <v>256.2</v>
      </c>
      <c r="E5" s="58">
        <v>190.1</v>
      </c>
      <c r="F5" s="58">
        <v>245.2</v>
      </c>
      <c r="G5" s="58">
        <v>289.89999999999998</v>
      </c>
      <c r="H5" s="58">
        <v>181</v>
      </c>
      <c r="I5" s="58">
        <v>215.1</v>
      </c>
      <c r="J5" s="58">
        <v>177.4</v>
      </c>
      <c r="K5" s="58">
        <v>78</v>
      </c>
      <c r="L5" s="58">
        <v>149</v>
      </c>
      <c r="M5" s="58">
        <v>361.7</v>
      </c>
      <c r="N5" s="58">
        <v>229.3</v>
      </c>
      <c r="O5" s="58">
        <v>164.3</v>
      </c>
      <c r="P5" s="58">
        <v>253.5</v>
      </c>
      <c r="Q5" s="58">
        <v>157.80000000000001</v>
      </c>
      <c r="R5" s="58">
        <v>258.3</v>
      </c>
      <c r="S5" s="2"/>
      <c r="T5" s="58">
        <f>SUM(B5:R5)</f>
        <v>3802.9000000000005</v>
      </c>
      <c r="U5" s="58">
        <f>AVERAGE(B5:R5)</f>
        <v>223.70000000000005</v>
      </c>
      <c r="V5" s="121">
        <f t="shared" ref="V5:AG5" si="0">AVERAGE(B5:F5)</f>
        <v>257.52</v>
      </c>
      <c r="W5" s="121">
        <f t="shared" si="0"/>
        <v>266.65999999999997</v>
      </c>
      <c r="X5" s="121">
        <f t="shared" si="0"/>
        <v>232.48000000000002</v>
      </c>
      <c r="Y5" s="121">
        <f t="shared" si="0"/>
        <v>224.26</v>
      </c>
      <c r="Z5" s="121">
        <f t="shared" si="0"/>
        <v>221.71999999999997</v>
      </c>
      <c r="AA5" s="121">
        <f t="shared" si="0"/>
        <v>188.28</v>
      </c>
      <c r="AB5" s="121">
        <f t="shared" si="0"/>
        <v>160.1</v>
      </c>
      <c r="AC5" s="121">
        <f t="shared" si="0"/>
        <v>196.24</v>
      </c>
      <c r="AD5" s="121">
        <f t="shared" si="0"/>
        <v>199.07999999999998</v>
      </c>
      <c r="AE5" s="121">
        <f t="shared" si="0"/>
        <v>196.45999999999998</v>
      </c>
      <c r="AF5" s="121">
        <f t="shared" si="0"/>
        <v>231.56</v>
      </c>
      <c r="AG5" s="58">
        <f t="shared" si="0"/>
        <v>233.32</v>
      </c>
      <c r="AH5" s="58">
        <f>AVERAGE(M5:R5)</f>
        <v>237.48333333333332</v>
      </c>
      <c r="AN5" s="80" t="s">
        <v>4</v>
      </c>
      <c r="AO5" s="58">
        <v>258.3</v>
      </c>
      <c r="AP5" s="58">
        <v>237.48333333333332</v>
      </c>
    </row>
    <row r="6" spans="1:42" ht="13.8" x14ac:dyDescent="0.25">
      <c r="A6" s="81" t="s">
        <v>5</v>
      </c>
      <c r="B6" s="5">
        <v>0</v>
      </c>
      <c r="C6" s="5">
        <v>1.8</v>
      </c>
      <c r="D6" s="5">
        <v>0</v>
      </c>
      <c r="E6" s="5">
        <v>169.8</v>
      </c>
      <c r="F6" s="5">
        <v>40.6</v>
      </c>
      <c r="G6" s="5">
        <v>28.1</v>
      </c>
      <c r="H6" s="5">
        <v>11.7</v>
      </c>
      <c r="I6" s="5">
        <v>3.6</v>
      </c>
      <c r="J6" s="5">
        <v>17.3</v>
      </c>
      <c r="K6" s="5">
        <v>36.4</v>
      </c>
      <c r="L6" s="5">
        <v>26.7</v>
      </c>
      <c r="M6" s="5">
        <v>22.5</v>
      </c>
      <c r="N6" s="5">
        <v>8.5</v>
      </c>
      <c r="O6" s="5">
        <v>0</v>
      </c>
      <c r="P6" s="5">
        <v>38.799999999999997</v>
      </c>
      <c r="Q6" s="5">
        <v>22.3</v>
      </c>
      <c r="R6" s="5">
        <v>28.1</v>
      </c>
      <c r="S6" s="2"/>
      <c r="T6" s="47">
        <f>SUM(B6:R6)</f>
        <v>456.2</v>
      </c>
      <c r="U6" s="47">
        <f>AVERAGE(B6:R6)</f>
        <v>26.835294117647059</v>
      </c>
      <c r="V6" s="122">
        <f t="shared" ref="V6:AC6" si="1">AVERAGE(B6:F6)</f>
        <v>42.440000000000005</v>
      </c>
      <c r="W6" s="122">
        <f t="shared" si="1"/>
        <v>48.06</v>
      </c>
      <c r="X6" s="122">
        <f t="shared" si="1"/>
        <v>50.04</v>
      </c>
      <c r="Y6" s="122">
        <f t="shared" si="1"/>
        <v>50.76</v>
      </c>
      <c r="Z6" s="122">
        <f t="shared" si="1"/>
        <v>20.259999999999998</v>
      </c>
      <c r="AA6" s="122">
        <f t="shared" si="1"/>
        <v>19.419999999999998</v>
      </c>
      <c r="AB6" s="122">
        <f t="shared" si="1"/>
        <v>19.14</v>
      </c>
      <c r="AC6" s="122">
        <f t="shared" si="1"/>
        <v>21.3</v>
      </c>
      <c r="AD6" s="134">
        <f t="shared" ref="AD6:AD12" si="2">AVERAGE(J6:N6)</f>
        <v>22.28</v>
      </c>
      <c r="AE6" s="134">
        <f t="shared" ref="AE6:AG7" si="3">AVERAGE(K6:O6)</f>
        <v>18.82</v>
      </c>
      <c r="AF6" s="134">
        <f t="shared" si="3"/>
        <v>19.3</v>
      </c>
      <c r="AG6" s="5">
        <f t="shared" si="3"/>
        <v>18.419999999999998</v>
      </c>
      <c r="AH6" s="5">
        <f t="shared" ref="AH6:AH12" si="4">AVERAGE(M6:R6)</f>
        <v>20.033333333333331</v>
      </c>
      <c r="AN6" s="81" t="s">
        <v>5</v>
      </c>
      <c r="AO6" s="5">
        <v>28.1</v>
      </c>
      <c r="AP6" s="5">
        <v>20.033333333333331</v>
      </c>
    </row>
    <row r="7" spans="1:42" ht="18" customHeight="1" x14ac:dyDescent="0.25">
      <c r="A7" s="80" t="s">
        <v>10</v>
      </c>
      <c r="B7" s="61">
        <v>100</v>
      </c>
      <c r="C7" s="61">
        <v>148</v>
      </c>
      <c r="D7" s="61">
        <v>138</v>
      </c>
      <c r="E7" s="61">
        <v>150</v>
      </c>
      <c r="F7" s="62">
        <v>153</v>
      </c>
      <c r="G7" s="62">
        <v>159</v>
      </c>
      <c r="H7" s="62">
        <v>123</v>
      </c>
      <c r="I7" s="62">
        <v>120</v>
      </c>
      <c r="J7" s="62">
        <v>121</v>
      </c>
      <c r="K7" s="62">
        <v>120</v>
      </c>
      <c r="L7" s="62">
        <v>123</v>
      </c>
      <c r="M7" s="62">
        <v>137</v>
      </c>
      <c r="N7" s="62">
        <v>137</v>
      </c>
      <c r="O7" s="62">
        <v>120</v>
      </c>
      <c r="P7" s="62">
        <v>152</v>
      </c>
      <c r="Q7" s="62">
        <v>145</v>
      </c>
      <c r="R7" s="62">
        <v>140</v>
      </c>
      <c r="S7" s="48"/>
      <c r="T7" s="58">
        <f>SUM(B7:R7)</f>
        <v>2286</v>
      </c>
      <c r="U7" s="58">
        <f>AVERAGE(B7:R7)</f>
        <v>134.47058823529412</v>
      </c>
      <c r="V7" s="121">
        <f t="shared" ref="V7:AB7" si="5">AVERAGE(B7:F7)</f>
        <v>137.80000000000001</v>
      </c>
      <c r="W7" s="121">
        <f t="shared" si="5"/>
        <v>149.6</v>
      </c>
      <c r="X7" s="121">
        <f t="shared" si="5"/>
        <v>144.6</v>
      </c>
      <c r="Y7" s="121">
        <f t="shared" si="5"/>
        <v>141</v>
      </c>
      <c r="Z7" s="121">
        <f t="shared" si="5"/>
        <v>135.19999999999999</v>
      </c>
      <c r="AA7" s="121">
        <f t="shared" si="5"/>
        <v>128.6</v>
      </c>
      <c r="AB7" s="121">
        <f t="shared" si="5"/>
        <v>121.4</v>
      </c>
      <c r="AC7" s="121">
        <f t="shared" ref="AC7:AC12" si="6">AVERAGE(I7:M7)</f>
        <v>124.2</v>
      </c>
      <c r="AD7" s="121">
        <f t="shared" si="2"/>
        <v>127.6</v>
      </c>
      <c r="AE7" s="121">
        <f t="shared" si="3"/>
        <v>127.4</v>
      </c>
      <c r="AF7" s="121">
        <f t="shared" si="3"/>
        <v>133.80000000000001</v>
      </c>
      <c r="AG7" s="62">
        <f t="shared" si="3"/>
        <v>138.19999999999999</v>
      </c>
      <c r="AH7" s="58">
        <f t="shared" si="4"/>
        <v>138.5</v>
      </c>
      <c r="AN7" s="80" t="s">
        <v>10</v>
      </c>
      <c r="AO7" s="62">
        <v>140</v>
      </c>
      <c r="AP7" s="62">
        <v>138.5</v>
      </c>
    </row>
    <row r="8" spans="1:42" s="248" customFormat="1" ht="13.8" x14ac:dyDescent="0.25">
      <c r="A8" s="246" t="s">
        <v>120</v>
      </c>
      <c r="B8" s="232" t="s">
        <v>17</v>
      </c>
      <c r="C8" s="232" t="s">
        <v>17</v>
      </c>
      <c r="D8" s="232" t="s">
        <v>17</v>
      </c>
      <c r="E8" s="232" t="s">
        <v>17</v>
      </c>
      <c r="F8" s="232" t="s">
        <v>17</v>
      </c>
      <c r="G8" s="232" t="s">
        <v>17</v>
      </c>
      <c r="H8" s="232" t="s">
        <v>17</v>
      </c>
      <c r="I8" s="232" t="s">
        <v>17</v>
      </c>
      <c r="J8" s="232" t="s">
        <v>17</v>
      </c>
      <c r="K8" s="232" t="s">
        <v>17</v>
      </c>
      <c r="L8" s="232" t="s">
        <v>17</v>
      </c>
      <c r="M8" s="232" t="s">
        <v>17</v>
      </c>
      <c r="N8" s="213"/>
      <c r="O8" s="213">
        <v>70</v>
      </c>
      <c r="P8" s="213">
        <v>92</v>
      </c>
      <c r="Q8" s="213">
        <v>58</v>
      </c>
      <c r="R8" s="213">
        <v>98</v>
      </c>
      <c r="S8" s="48"/>
      <c r="T8" s="47">
        <f t="shared" ref="T8:T12" si="7">SUM(B8:R8)</f>
        <v>318</v>
      </c>
      <c r="U8" s="10">
        <f>AVERAGE(O8:R8)</f>
        <v>79.5</v>
      </c>
      <c r="V8" s="232" t="s">
        <v>17</v>
      </c>
      <c r="W8" s="232" t="s">
        <v>17</v>
      </c>
      <c r="X8" s="232" t="s">
        <v>17</v>
      </c>
      <c r="Y8" s="232" t="s">
        <v>17</v>
      </c>
      <c r="Z8" s="232" t="s">
        <v>17</v>
      </c>
      <c r="AA8" s="232" t="s">
        <v>17</v>
      </c>
      <c r="AB8" s="232" t="s">
        <v>17</v>
      </c>
      <c r="AC8" s="232" t="s">
        <v>17</v>
      </c>
      <c r="AD8" s="134"/>
      <c r="AE8" s="134">
        <f>AVERAGE(K8:O8)</f>
        <v>70</v>
      </c>
      <c r="AF8" s="134">
        <f>AVERAGE(O8:P8)</f>
        <v>81</v>
      </c>
      <c r="AG8" s="213">
        <f>AVERAGE(P8:Q8)</f>
        <v>75</v>
      </c>
      <c r="AH8" s="47">
        <f>AVERAGE(O8:R8)</f>
        <v>79.5</v>
      </c>
      <c r="AN8" s="246" t="s">
        <v>120</v>
      </c>
      <c r="AO8" s="213">
        <v>98</v>
      </c>
      <c r="AP8" s="47">
        <v>79.5</v>
      </c>
    </row>
    <row r="9" spans="1:42" s="248" customFormat="1" ht="13.8" x14ac:dyDescent="0.25">
      <c r="A9" s="80" t="s">
        <v>123</v>
      </c>
      <c r="B9" s="232" t="s">
        <v>17</v>
      </c>
      <c r="C9" s="232" t="s">
        <v>17</v>
      </c>
      <c r="D9" s="232" t="s">
        <v>17</v>
      </c>
      <c r="E9" s="232" t="s">
        <v>17</v>
      </c>
      <c r="F9" s="232" t="s">
        <v>17</v>
      </c>
      <c r="G9" s="232" t="s">
        <v>17</v>
      </c>
      <c r="H9" s="232" t="s">
        <v>17</v>
      </c>
      <c r="I9" s="232" t="s">
        <v>17</v>
      </c>
      <c r="J9" s="232" t="s">
        <v>17</v>
      </c>
      <c r="K9" s="232" t="s">
        <v>17</v>
      </c>
      <c r="L9" s="232" t="s">
        <v>17</v>
      </c>
      <c r="M9" s="232" t="s">
        <v>17</v>
      </c>
      <c r="N9" s="62"/>
      <c r="O9" s="263">
        <f>O8/O7</f>
        <v>0.58333333333333337</v>
      </c>
      <c r="P9" s="263">
        <f>P8/P7</f>
        <v>0.60526315789473684</v>
      </c>
      <c r="Q9" s="263">
        <f>Q8/Q7</f>
        <v>0.4</v>
      </c>
      <c r="R9" s="263">
        <f>R8/R7</f>
        <v>0.7</v>
      </c>
      <c r="S9" s="48"/>
      <c r="T9" s="58">
        <f t="shared" si="7"/>
        <v>2.2885964912280699</v>
      </c>
      <c r="U9" s="263">
        <f>AVERAGE(O9:R9)</f>
        <v>0.57214912280701746</v>
      </c>
      <c r="V9" s="232" t="s">
        <v>17</v>
      </c>
      <c r="W9" s="232" t="s">
        <v>17</v>
      </c>
      <c r="X9" s="232" t="s">
        <v>17</v>
      </c>
      <c r="Y9" s="232" t="s">
        <v>17</v>
      </c>
      <c r="Z9" s="232" t="s">
        <v>17</v>
      </c>
      <c r="AA9" s="232" t="s">
        <v>17</v>
      </c>
      <c r="AB9" s="232" t="s">
        <v>17</v>
      </c>
      <c r="AC9" s="232" t="s">
        <v>17</v>
      </c>
      <c r="AD9" s="578"/>
      <c r="AE9" s="578">
        <f>AVERAGE(K9:O9)</f>
        <v>0.58333333333333337</v>
      </c>
      <c r="AF9" s="578">
        <f>AVERAGE(O9:P9)</f>
        <v>0.5942982456140351</v>
      </c>
      <c r="AG9" s="263">
        <f>AVERAGE(P9:Q9)</f>
        <v>0.50263157894736843</v>
      </c>
      <c r="AH9" s="263">
        <f t="shared" si="4"/>
        <v>0.57214912280701746</v>
      </c>
      <c r="AN9" s="80" t="s">
        <v>123</v>
      </c>
      <c r="AO9" s="263">
        <v>0.7</v>
      </c>
      <c r="AP9" s="263">
        <v>0.57214912280701746</v>
      </c>
    </row>
    <row r="10" spans="1:42" s="248" customFormat="1" ht="13.8" x14ac:dyDescent="0.25">
      <c r="A10" s="246" t="s">
        <v>7</v>
      </c>
      <c r="B10" s="247">
        <v>30</v>
      </c>
      <c r="C10" s="247">
        <v>32</v>
      </c>
      <c r="D10" s="247">
        <v>22</v>
      </c>
      <c r="E10" s="247">
        <v>51</v>
      </c>
      <c r="F10" s="247">
        <v>18</v>
      </c>
      <c r="G10" s="247">
        <v>46</v>
      </c>
      <c r="H10" s="247">
        <v>26</v>
      </c>
      <c r="I10" s="247">
        <v>28</v>
      </c>
      <c r="J10" s="247">
        <v>40</v>
      </c>
      <c r="K10" s="247">
        <v>25</v>
      </c>
      <c r="L10" s="247">
        <v>9</v>
      </c>
      <c r="M10" s="247">
        <v>42</v>
      </c>
      <c r="N10" s="247">
        <v>27</v>
      </c>
      <c r="O10" s="247">
        <v>30</v>
      </c>
      <c r="P10" s="247">
        <v>36</v>
      </c>
      <c r="Q10" s="247">
        <v>20</v>
      </c>
      <c r="R10" s="247">
        <v>41</v>
      </c>
      <c r="S10" s="48"/>
      <c r="T10" s="47">
        <f t="shared" si="7"/>
        <v>523</v>
      </c>
      <c r="U10" s="47">
        <f>AVERAGE(B10:R10)</f>
        <v>30.764705882352942</v>
      </c>
      <c r="V10" s="134">
        <f t="shared" ref="V10:AB12" si="8">AVERAGE(B10:F10)</f>
        <v>30.6</v>
      </c>
      <c r="W10" s="134">
        <f t="shared" si="8"/>
        <v>33.799999999999997</v>
      </c>
      <c r="X10" s="134">
        <f t="shared" si="8"/>
        <v>32.6</v>
      </c>
      <c r="Y10" s="134">
        <f t="shared" si="8"/>
        <v>33.799999999999997</v>
      </c>
      <c r="Z10" s="134">
        <f t="shared" si="8"/>
        <v>31.6</v>
      </c>
      <c r="AA10" s="134">
        <f t="shared" si="8"/>
        <v>33</v>
      </c>
      <c r="AB10" s="134">
        <f t="shared" si="8"/>
        <v>25.6</v>
      </c>
      <c r="AC10" s="134">
        <f t="shared" si="6"/>
        <v>28.8</v>
      </c>
      <c r="AD10" s="134">
        <f t="shared" si="2"/>
        <v>28.6</v>
      </c>
      <c r="AE10" s="134">
        <f>AVERAGE(K10:O10)</f>
        <v>26.6</v>
      </c>
      <c r="AF10" s="134">
        <f t="shared" ref="AF10:AG12" si="9">AVERAGE(L10:P10)</f>
        <v>28.8</v>
      </c>
      <c r="AG10" s="247">
        <f t="shared" si="9"/>
        <v>31</v>
      </c>
      <c r="AH10" s="47">
        <f t="shared" si="4"/>
        <v>32.666666666666664</v>
      </c>
      <c r="AN10" s="246" t="s">
        <v>7</v>
      </c>
      <c r="AO10" s="247">
        <v>41</v>
      </c>
      <c r="AP10" s="56">
        <v>32.666666666666664</v>
      </c>
    </row>
    <row r="11" spans="1:42" s="248" customFormat="1" ht="13.8" x14ac:dyDescent="0.25">
      <c r="A11" s="80" t="s">
        <v>8</v>
      </c>
      <c r="B11" s="61">
        <v>8</v>
      </c>
      <c r="C11" s="61">
        <v>7</v>
      </c>
      <c r="D11" s="61">
        <v>2</v>
      </c>
      <c r="E11" s="61">
        <v>1</v>
      </c>
      <c r="F11" s="61">
        <v>4</v>
      </c>
      <c r="G11" s="61">
        <v>7</v>
      </c>
      <c r="H11" s="61">
        <v>6</v>
      </c>
      <c r="I11" s="61">
        <v>4</v>
      </c>
      <c r="J11" s="61">
        <v>2</v>
      </c>
      <c r="K11" s="61">
        <v>1</v>
      </c>
      <c r="L11" s="61">
        <v>1</v>
      </c>
      <c r="M11" s="61">
        <v>11</v>
      </c>
      <c r="N11" s="61">
        <v>4</v>
      </c>
      <c r="O11" s="61">
        <v>4</v>
      </c>
      <c r="P11" s="61">
        <v>5</v>
      </c>
      <c r="Q11" s="61">
        <v>11</v>
      </c>
      <c r="R11" s="61">
        <v>6</v>
      </c>
      <c r="S11" s="48"/>
      <c r="T11" s="58">
        <f t="shared" si="7"/>
        <v>84</v>
      </c>
      <c r="U11" s="58">
        <f>AVERAGE(B11:R11)</f>
        <v>4.9411764705882355</v>
      </c>
      <c r="V11" s="121">
        <f t="shared" si="8"/>
        <v>4.4000000000000004</v>
      </c>
      <c r="W11" s="121">
        <f t="shared" si="8"/>
        <v>4.2</v>
      </c>
      <c r="X11" s="121">
        <f t="shared" si="8"/>
        <v>4</v>
      </c>
      <c r="Y11" s="121">
        <f t="shared" si="8"/>
        <v>4.4000000000000004</v>
      </c>
      <c r="Z11" s="121">
        <f t="shared" si="8"/>
        <v>4.5999999999999996</v>
      </c>
      <c r="AA11" s="121">
        <f t="shared" si="8"/>
        <v>4</v>
      </c>
      <c r="AB11" s="121">
        <f t="shared" si="8"/>
        <v>2.8</v>
      </c>
      <c r="AC11" s="121">
        <f t="shared" si="6"/>
        <v>3.8</v>
      </c>
      <c r="AD11" s="121">
        <f t="shared" si="2"/>
        <v>3.8</v>
      </c>
      <c r="AE11" s="121">
        <f>AVERAGE(K11:O11)</f>
        <v>4.2</v>
      </c>
      <c r="AF11" s="121">
        <f t="shared" si="9"/>
        <v>5</v>
      </c>
      <c r="AG11" s="61">
        <f t="shared" si="9"/>
        <v>7</v>
      </c>
      <c r="AH11" s="58">
        <f t="shared" si="4"/>
        <v>6.833333333333333</v>
      </c>
      <c r="AN11" s="80" t="s">
        <v>8</v>
      </c>
      <c r="AO11" s="61">
        <v>6</v>
      </c>
      <c r="AP11" s="57">
        <v>6.833333333333333</v>
      </c>
    </row>
    <row r="12" spans="1:42" s="248" customFormat="1" ht="13.8" x14ac:dyDescent="0.25">
      <c r="A12" s="246" t="s">
        <v>6</v>
      </c>
      <c r="B12" s="247">
        <v>904</v>
      </c>
      <c r="C12" s="247">
        <v>366</v>
      </c>
      <c r="D12" s="247">
        <v>481</v>
      </c>
      <c r="E12" s="247">
        <v>736</v>
      </c>
      <c r="F12" s="247">
        <v>542</v>
      </c>
      <c r="G12" s="247">
        <v>1041</v>
      </c>
      <c r="H12" s="247">
        <v>672</v>
      </c>
      <c r="I12" s="247">
        <v>1138</v>
      </c>
      <c r="J12" s="247">
        <v>557</v>
      </c>
      <c r="K12" s="247">
        <v>344</v>
      </c>
      <c r="L12" s="247">
        <v>590</v>
      </c>
      <c r="M12" s="247">
        <v>1498</v>
      </c>
      <c r="N12" s="247">
        <v>518</v>
      </c>
      <c r="O12" s="247">
        <v>512</v>
      </c>
      <c r="P12" s="247">
        <v>1123</v>
      </c>
      <c r="Q12" s="247">
        <v>567</v>
      </c>
      <c r="R12" s="247">
        <v>1452</v>
      </c>
      <c r="S12" s="48"/>
      <c r="T12" s="47">
        <f t="shared" si="7"/>
        <v>13041</v>
      </c>
      <c r="U12" s="47">
        <f>AVERAGE(B12:R12)</f>
        <v>767.11764705882354</v>
      </c>
      <c r="V12" s="134">
        <f t="shared" si="8"/>
        <v>605.79999999999995</v>
      </c>
      <c r="W12" s="134">
        <f t="shared" si="8"/>
        <v>633.20000000000005</v>
      </c>
      <c r="X12" s="134">
        <f t="shared" si="8"/>
        <v>694.4</v>
      </c>
      <c r="Y12" s="134">
        <f t="shared" si="8"/>
        <v>825.8</v>
      </c>
      <c r="Z12" s="134">
        <f t="shared" si="8"/>
        <v>790</v>
      </c>
      <c r="AA12" s="134">
        <f t="shared" si="8"/>
        <v>750.4</v>
      </c>
      <c r="AB12" s="134">
        <f t="shared" si="8"/>
        <v>660.2</v>
      </c>
      <c r="AC12" s="134">
        <f t="shared" si="6"/>
        <v>825.4</v>
      </c>
      <c r="AD12" s="134">
        <f t="shared" si="2"/>
        <v>701.4</v>
      </c>
      <c r="AE12" s="134">
        <f>AVERAGE(K12:O12)</f>
        <v>692.4</v>
      </c>
      <c r="AF12" s="134">
        <f t="shared" si="9"/>
        <v>848.2</v>
      </c>
      <c r="AG12" s="247">
        <f t="shared" si="9"/>
        <v>843.6</v>
      </c>
      <c r="AH12" s="47">
        <f t="shared" si="4"/>
        <v>945</v>
      </c>
      <c r="AN12" s="246" t="s">
        <v>6</v>
      </c>
      <c r="AO12" s="247"/>
      <c r="AP12" s="247">
        <v>843.6</v>
      </c>
    </row>
    <row r="13" spans="1:42" ht="13.8" x14ac:dyDescent="0.25">
      <c r="A13" s="82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48"/>
      <c r="T13" s="21"/>
      <c r="U13" s="21"/>
      <c r="V13" s="123"/>
      <c r="W13" s="123"/>
      <c r="X13" s="123"/>
      <c r="Y13" s="123"/>
      <c r="Z13" s="123"/>
      <c r="AA13" s="123"/>
      <c r="AG13" s="20"/>
      <c r="AH13" s="45"/>
      <c r="AN13" s="82"/>
      <c r="AO13" s="20"/>
      <c r="AP13" s="20"/>
    </row>
    <row r="14" spans="1:42" ht="23.1" customHeight="1" x14ac:dyDescent="0.25">
      <c r="A14" s="235" t="s">
        <v>187</v>
      </c>
      <c r="B14" s="236">
        <v>2001</v>
      </c>
      <c r="C14" s="236">
        <v>2002</v>
      </c>
      <c r="D14" s="236">
        <v>2003</v>
      </c>
      <c r="E14" s="236">
        <v>2004</v>
      </c>
      <c r="F14" s="236">
        <v>2005</v>
      </c>
      <c r="G14" s="237">
        <v>2006</v>
      </c>
      <c r="H14" s="237">
        <v>2007</v>
      </c>
      <c r="I14" s="237">
        <v>2008</v>
      </c>
      <c r="J14" s="237">
        <v>2009</v>
      </c>
      <c r="K14" s="237" t="s">
        <v>27</v>
      </c>
      <c r="L14" s="237" t="s">
        <v>79</v>
      </c>
      <c r="M14" s="237" t="s">
        <v>83</v>
      </c>
      <c r="N14" s="237" t="s">
        <v>89</v>
      </c>
      <c r="O14" s="237" t="s">
        <v>122</v>
      </c>
      <c r="P14" s="237" t="s">
        <v>189</v>
      </c>
      <c r="Q14" s="237" t="s">
        <v>190</v>
      </c>
      <c r="R14" s="237" t="s">
        <v>191</v>
      </c>
      <c r="S14" s="48"/>
      <c r="T14" s="241" t="s">
        <v>9</v>
      </c>
      <c r="U14" s="177" t="s">
        <v>54</v>
      </c>
      <c r="V14" s="177" t="s">
        <v>105</v>
      </c>
      <c r="W14" s="177" t="s">
        <v>106</v>
      </c>
      <c r="X14" s="177" t="s">
        <v>107</v>
      </c>
      <c r="Y14" s="177" t="s">
        <v>108</v>
      </c>
      <c r="Z14" s="177" t="s">
        <v>109</v>
      </c>
      <c r="AA14" s="177" t="s">
        <v>110</v>
      </c>
      <c r="AB14" s="177" t="s">
        <v>111</v>
      </c>
      <c r="AC14" s="177" t="s">
        <v>112</v>
      </c>
      <c r="AD14" s="177" t="s">
        <v>113</v>
      </c>
      <c r="AE14" s="177" t="s">
        <v>114</v>
      </c>
      <c r="AF14" s="177" t="s">
        <v>131</v>
      </c>
      <c r="AG14" s="492" t="s">
        <v>151</v>
      </c>
      <c r="AH14" s="511" t="s">
        <v>165</v>
      </c>
      <c r="AN14" s="235" t="s">
        <v>146</v>
      </c>
      <c r="AO14" s="237">
        <v>2017</v>
      </c>
      <c r="AP14" s="492" t="s">
        <v>165</v>
      </c>
    </row>
    <row r="15" spans="1:42" ht="13.8" x14ac:dyDescent="0.25">
      <c r="A15" s="80" t="s">
        <v>4</v>
      </c>
      <c r="B15" s="232" t="s">
        <v>17</v>
      </c>
      <c r="C15" s="232" t="s">
        <v>17</v>
      </c>
      <c r="D15" s="58">
        <v>354.3</v>
      </c>
      <c r="E15" s="58">
        <v>231.1</v>
      </c>
      <c r="F15" s="58">
        <v>243.7</v>
      </c>
      <c r="G15" s="58">
        <v>348.9</v>
      </c>
      <c r="H15" s="58">
        <v>186.8</v>
      </c>
      <c r="I15" s="58">
        <v>123.1</v>
      </c>
      <c r="J15" s="58">
        <v>141.80000000000001</v>
      </c>
      <c r="K15" s="58">
        <v>76.900000000000006</v>
      </c>
      <c r="L15" s="58">
        <v>137</v>
      </c>
      <c r="M15" s="58">
        <v>260.7</v>
      </c>
      <c r="N15" s="58">
        <v>157.19999999999999</v>
      </c>
      <c r="O15" s="58">
        <v>225.1</v>
      </c>
      <c r="P15" s="58">
        <v>211.7</v>
      </c>
      <c r="Q15" s="58">
        <v>227.7</v>
      </c>
      <c r="R15" s="58">
        <v>227.3</v>
      </c>
      <c r="S15" s="48"/>
      <c r="T15" s="58">
        <f>SUM(B15:R15)</f>
        <v>3153.2999999999993</v>
      </c>
      <c r="U15" s="58">
        <f>AVERAGE(B15:R15)</f>
        <v>210.21999999999994</v>
      </c>
      <c r="V15" s="121">
        <f t="shared" ref="V15:AG17" si="10">AVERAGE(B15:F15)</f>
        <v>276.36666666666662</v>
      </c>
      <c r="W15" s="121">
        <f t="shared" si="10"/>
        <v>294.5</v>
      </c>
      <c r="X15" s="121">
        <f t="shared" si="10"/>
        <v>272.95999999999998</v>
      </c>
      <c r="Y15" s="121">
        <f t="shared" si="10"/>
        <v>226.71999999999997</v>
      </c>
      <c r="Z15" s="121">
        <f t="shared" si="10"/>
        <v>208.85999999999999</v>
      </c>
      <c r="AA15" s="121">
        <f t="shared" si="10"/>
        <v>175.50000000000003</v>
      </c>
      <c r="AB15" s="121">
        <f t="shared" si="10"/>
        <v>133.12</v>
      </c>
      <c r="AC15" s="121">
        <f t="shared" si="10"/>
        <v>147.9</v>
      </c>
      <c r="AD15" s="121">
        <f t="shared" si="10"/>
        <v>154.72000000000003</v>
      </c>
      <c r="AE15" s="121">
        <f t="shared" si="10"/>
        <v>171.38</v>
      </c>
      <c r="AF15" s="121">
        <f t="shared" si="10"/>
        <v>198.34</v>
      </c>
      <c r="AG15" s="58">
        <f t="shared" si="10"/>
        <v>216.48000000000002</v>
      </c>
      <c r="AH15" s="58">
        <f>AVERAGE(M15:R15)</f>
        <v>218.28333333333333</v>
      </c>
      <c r="AN15" s="80" t="s">
        <v>4</v>
      </c>
      <c r="AO15" s="58">
        <v>227.3</v>
      </c>
      <c r="AP15" s="58">
        <v>218.28333333333333</v>
      </c>
    </row>
    <row r="16" spans="1:42" ht="13.8" x14ac:dyDescent="0.25">
      <c r="A16" s="81" t="s">
        <v>5</v>
      </c>
      <c r="B16" s="232" t="s">
        <v>17</v>
      </c>
      <c r="C16" s="232" t="s">
        <v>17</v>
      </c>
      <c r="D16" s="5">
        <v>0</v>
      </c>
      <c r="E16" s="5">
        <v>126.6</v>
      </c>
      <c r="F16" s="5">
        <v>38.5</v>
      </c>
      <c r="G16" s="5">
        <v>18.899999999999999</v>
      </c>
      <c r="H16" s="5">
        <v>0</v>
      </c>
      <c r="I16" s="5">
        <v>0</v>
      </c>
      <c r="J16" s="5">
        <v>13</v>
      </c>
      <c r="K16" s="5">
        <v>24.7</v>
      </c>
      <c r="L16" s="5">
        <v>7.8</v>
      </c>
      <c r="M16" s="47">
        <v>8.8000000000000007</v>
      </c>
      <c r="N16" s="47">
        <v>6.9</v>
      </c>
      <c r="O16" s="47">
        <v>6.5</v>
      </c>
      <c r="P16" s="5">
        <v>21.4</v>
      </c>
      <c r="Q16" s="5">
        <v>10.4</v>
      </c>
      <c r="R16" s="5">
        <v>27.4</v>
      </c>
      <c r="S16" s="48"/>
      <c r="T16" s="47">
        <f>SUM(B16:R16)</f>
        <v>310.89999999999998</v>
      </c>
      <c r="U16" s="47">
        <f>AVERAGE(B16:R16)</f>
        <v>20.726666666666667</v>
      </c>
      <c r="V16" s="122">
        <f t="shared" si="10"/>
        <v>55.033333333333331</v>
      </c>
      <c r="W16" s="122">
        <f t="shared" si="10"/>
        <v>46</v>
      </c>
      <c r="X16" s="122">
        <f t="shared" si="10"/>
        <v>36.799999999999997</v>
      </c>
      <c r="Y16" s="122">
        <f t="shared" si="10"/>
        <v>36.799999999999997</v>
      </c>
      <c r="Z16" s="122">
        <f t="shared" si="10"/>
        <v>14.080000000000002</v>
      </c>
      <c r="AA16" s="122">
        <f t="shared" si="10"/>
        <v>11.319999999999999</v>
      </c>
      <c r="AB16" s="122">
        <f t="shared" si="10"/>
        <v>9.1</v>
      </c>
      <c r="AC16" s="122">
        <f t="shared" si="10"/>
        <v>10.86</v>
      </c>
      <c r="AD16" s="122">
        <f t="shared" si="10"/>
        <v>12.239999999999998</v>
      </c>
      <c r="AE16" s="122">
        <f t="shared" si="10"/>
        <v>10.94</v>
      </c>
      <c r="AF16" s="122">
        <f t="shared" si="10"/>
        <v>10.28</v>
      </c>
      <c r="AG16" s="5">
        <f t="shared" si="10"/>
        <v>10.8</v>
      </c>
      <c r="AH16" s="5">
        <f t="shared" ref="AH16:AH22" si="11">AVERAGE(M16:R16)</f>
        <v>13.566666666666668</v>
      </c>
      <c r="AN16" s="81" t="s">
        <v>5</v>
      </c>
      <c r="AO16" s="5">
        <v>27.4</v>
      </c>
      <c r="AP16" s="5">
        <v>13.566666666666668</v>
      </c>
    </row>
    <row r="17" spans="1:42" ht="13.8" x14ac:dyDescent="0.25">
      <c r="A17" s="80" t="s">
        <v>10</v>
      </c>
      <c r="B17" s="232" t="s">
        <v>17</v>
      </c>
      <c r="C17" s="232" t="s">
        <v>17</v>
      </c>
      <c r="D17" s="61">
        <v>104</v>
      </c>
      <c r="E17" s="61">
        <v>144</v>
      </c>
      <c r="F17" s="61">
        <v>200</v>
      </c>
      <c r="G17" s="61">
        <v>92</v>
      </c>
      <c r="H17" s="62">
        <v>86</v>
      </c>
      <c r="I17" s="62">
        <v>61</v>
      </c>
      <c r="J17" s="62">
        <v>120</v>
      </c>
      <c r="K17" s="62">
        <v>110</v>
      </c>
      <c r="L17" s="62">
        <v>155</v>
      </c>
      <c r="M17" s="58">
        <v>120</v>
      </c>
      <c r="N17" s="58">
        <v>110</v>
      </c>
      <c r="O17" s="58">
        <v>110</v>
      </c>
      <c r="P17" s="62">
        <v>133</v>
      </c>
      <c r="Q17" s="62">
        <v>135</v>
      </c>
      <c r="R17" s="62">
        <v>143</v>
      </c>
      <c r="S17" s="48"/>
      <c r="T17" s="58">
        <f>SUM(B17:R17)</f>
        <v>1823</v>
      </c>
      <c r="U17" s="58">
        <f>AVERAGE(B17:R17)</f>
        <v>121.53333333333333</v>
      </c>
      <c r="V17" s="121">
        <f t="shared" si="10"/>
        <v>149.33333333333334</v>
      </c>
      <c r="W17" s="121">
        <f t="shared" si="10"/>
        <v>135</v>
      </c>
      <c r="X17" s="121">
        <f t="shared" si="10"/>
        <v>125.2</v>
      </c>
      <c r="Y17" s="121">
        <f t="shared" si="10"/>
        <v>116.6</v>
      </c>
      <c r="Z17" s="121">
        <f t="shared" si="10"/>
        <v>111.8</v>
      </c>
      <c r="AA17" s="121">
        <f t="shared" si="10"/>
        <v>93.8</v>
      </c>
      <c r="AB17" s="121">
        <f t="shared" si="10"/>
        <v>106.4</v>
      </c>
      <c r="AC17" s="121">
        <f t="shared" si="10"/>
        <v>113.2</v>
      </c>
      <c r="AD17" s="121">
        <f t="shared" si="10"/>
        <v>123</v>
      </c>
      <c r="AE17" s="121">
        <f t="shared" si="10"/>
        <v>121</v>
      </c>
      <c r="AF17" s="121">
        <f t="shared" si="10"/>
        <v>125.6</v>
      </c>
      <c r="AG17" s="62">
        <f t="shared" si="10"/>
        <v>121.6</v>
      </c>
      <c r="AH17" s="58">
        <f t="shared" si="11"/>
        <v>125.16666666666667</v>
      </c>
      <c r="AN17" s="80" t="s">
        <v>10</v>
      </c>
      <c r="AO17" s="62">
        <v>143</v>
      </c>
      <c r="AP17" s="62">
        <v>125.16666666666667</v>
      </c>
    </row>
    <row r="18" spans="1:42" s="248" customFormat="1" ht="14.4" customHeight="1" x14ac:dyDescent="0.25">
      <c r="A18" s="246" t="s">
        <v>120</v>
      </c>
      <c r="B18" s="232" t="s">
        <v>17</v>
      </c>
      <c r="C18" s="232" t="s">
        <v>17</v>
      </c>
      <c r="D18" s="232" t="s">
        <v>17</v>
      </c>
      <c r="E18" s="232" t="s">
        <v>17</v>
      </c>
      <c r="F18" s="232" t="s">
        <v>17</v>
      </c>
      <c r="G18" s="232" t="s">
        <v>17</v>
      </c>
      <c r="H18" s="232" t="s">
        <v>17</v>
      </c>
      <c r="I18" s="232" t="s">
        <v>17</v>
      </c>
      <c r="J18" s="232" t="s">
        <v>17</v>
      </c>
      <c r="K18" s="232" t="s">
        <v>17</v>
      </c>
      <c r="L18" s="232" t="s">
        <v>17</v>
      </c>
      <c r="M18" s="232" t="s">
        <v>17</v>
      </c>
      <c r="N18" s="261"/>
      <c r="O18" s="47">
        <v>68</v>
      </c>
      <c r="P18" s="213">
        <v>76</v>
      </c>
      <c r="Q18" s="213">
        <v>88</v>
      </c>
      <c r="R18" s="213">
        <v>92</v>
      </c>
      <c r="S18" s="48"/>
      <c r="T18" s="47">
        <f>SUM(B18:O18)</f>
        <v>68</v>
      </c>
      <c r="U18" s="10">
        <f>AVERAGE(O18:R18)</f>
        <v>81</v>
      </c>
      <c r="V18" s="232" t="s">
        <v>17</v>
      </c>
      <c r="W18" s="232" t="s">
        <v>17</v>
      </c>
      <c r="X18" s="232" t="s">
        <v>17</v>
      </c>
      <c r="Y18" s="232" t="s">
        <v>17</v>
      </c>
      <c r="Z18" s="232" t="s">
        <v>17</v>
      </c>
      <c r="AA18" s="232" t="s">
        <v>17</v>
      </c>
      <c r="AB18" s="232" t="s">
        <v>17</v>
      </c>
      <c r="AC18" s="232" t="s">
        <v>17</v>
      </c>
      <c r="AD18" s="134"/>
      <c r="AE18" s="134">
        <f>AVERAGE(K18:O18)</f>
        <v>68</v>
      </c>
      <c r="AF18" s="134">
        <f>AVERAGE(O18:P18)</f>
        <v>72</v>
      </c>
      <c r="AG18" s="213">
        <f>AVERAGE(P18:Q18)</f>
        <v>82</v>
      </c>
      <c r="AH18" s="47">
        <f t="shared" si="11"/>
        <v>81</v>
      </c>
      <c r="AK18" s="177"/>
      <c r="AN18" s="246" t="s">
        <v>120</v>
      </c>
      <c r="AO18" s="213">
        <v>92</v>
      </c>
      <c r="AP18" s="213">
        <v>81</v>
      </c>
    </row>
    <row r="19" spans="1:42" s="248" customFormat="1" ht="13.8" x14ac:dyDescent="0.25">
      <c r="A19" s="80" t="s">
        <v>121</v>
      </c>
      <c r="B19" s="232" t="s">
        <v>17</v>
      </c>
      <c r="C19" s="232" t="s">
        <v>17</v>
      </c>
      <c r="D19" s="232" t="s">
        <v>17</v>
      </c>
      <c r="E19" s="232" t="s">
        <v>17</v>
      </c>
      <c r="F19" s="232" t="s">
        <v>17</v>
      </c>
      <c r="G19" s="232" t="s">
        <v>17</v>
      </c>
      <c r="H19" s="232" t="s">
        <v>17</v>
      </c>
      <c r="I19" s="232" t="s">
        <v>17</v>
      </c>
      <c r="J19" s="232" t="s">
        <v>17</v>
      </c>
      <c r="K19" s="232" t="s">
        <v>17</v>
      </c>
      <c r="L19" s="232" t="s">
        <v>17</v>
      </c>
      <c r="M19" s="232" t="s">
        <v>17</v>
      </c>
      <c r="N19" s="232"/>
      <c r="O19" s="263">
        <f>O18/O17</f>
        <v>0.61818181818181817</v>
      </c>
      <c r="P19" s="263">
        <f>P18/P17</f>
        <v>0.5714285714285714</v>
      </c>
      <c r="Q19" s="263">
        <f>Q18/Q17</f>
        <v>0.6518518518518519</v>
      </c>
      <c r="R19" s="263">
        <f>R18/R17</f>
        <v>0.64335664335664333</v>
      </c>
      <c r="S19" s="48"/>
      <c r="T19" s="58">
        <f>SUM(O19:R19)</f>
        <v>2.4848188848188846</v>
      </c>
      <c r="U19" s="263">
        <f>AVERAGE(O19:R19)</f>
        <v>0.62120472120472114</v>
      </c>
      <c r="V19" s="232" t="s">
        <v>17</v>
      </c>
      <c r="W19" s="232" t="s">
        <v>17</v>
      </c>
      <c r="X19" s="232" t="s">
        <v>17</v>
      </c>
      <c r="Y19" s="232" t="s">
        <v>17</v>
      </c>
      <c r="Z19" s="232" t="s">
        <v>17</v>
      </c>
      <c r="AA19" s="232" t="s">
        <v>17</v>
      </c>
      <c r="AB19" s="232" t="s">
        <v>17</v>
      </c>
      <c r="AC19" s="232" t="s">
        <v>17</v>
      </c>
      <c r="AD19" s="121"/>
      <c r="AE19" s="578">
        <f>AVERAGE(K19:O19)</f>
        <v>0.61818181818181817</v>
      </c>
      <c r="AF19" s="578">
        <f>AVERAGE(O19:P19)</f>
        <v>0.59480519480519478</v>
      </c>
      <c r="AG19" s="263">
        <f>AVERAGE(P19:Q19)</f>
        <v>0.61164021164021165</v>
      </c>
      <c r="AH19" s="263">
        <f t="shared" si="11"/>
        <v>0.62120472120472114</v>
      </c>
      <c r="AN19" s="80" t="s">
        <v>121</v>
      </c>
      <c r="AO19" s="263">
        <v>0.64335664335664333</v>
      </c>
      <c r="AP19" s="263">
        <v>0.62120472120472114</v>
      </c>
    </row>
    <row r="20" spans="1:42" s="248" customFormat="1" ht="13.8" x14ac:dyDescent="0.25">
      <c r="A20" s="246" t="s">
        <v>7</v>
      </c>
      <c r="B20" s="261" t="s">
        <v>17</v>
      </c>
      <c r="C20" s="261" t="s">
        <v>17</v>
      </c>
      <c r="D20" s="247">
        <v>3</v>
      </c>
      <c r="E20" s="247">
        <v>9</v>
      </c>
      <c r="F20" s="247">
        <v>11</v>
      </c>
      <c r="G20" s="247">
        <v>15</v>
      </c>
      <c r="H20" s="247">
        <v>7</v>
      </c>
      <c r="I20" s="247">
        <v>2</v>
      </c>
      <c r="J20" s="247">
        <v>32</v>
      </c>
      <c r="K20" s="247">
        <v>3</v>
      </c>
      <c r="L20" s="247">
        <v>10</v>
      </c>
      <c r="M20" s="47">
        <v>8</v>
      </c>
      <c r="N20" s="47">
        <v>4</v>
      </c>
      <c r="O20" s="47">
        <v>6</v>
      </c>
      <c r="P20" s="247">
        <v>6</v>
      </c>
      <c r="Q20" s="247">
        <v>4</v>
      </c>
      <c r="R20" s="247">
        <v>10</v>
      </c>
      <c r="S20" s="48"/>
      <c r="T20" s="47">
        <f>SUM(B20:R20)</f>
        <v>130</v>
      </c>
      <c r="U20" s="47">
        <f>AVERAGE(B20:R20)</f>
        <v>8.6666666666666661</v>
      </c>
      <c r="V20" s="134">
        <f t="shared" ref="V20:AD22" si="12">AVERAGE(B20:F20)</f>
        <v>7.666666666666667</v>
      </c>
      <c r="W20" s="134">
        <f t="shared" si="12"/>
        <v>9.5</v>
      </c>
      <c r="X20" s="134">
        <f t="shared" si="12"/>
        <v>9</v>
      </c>
      <c r="Y20" s="134">
        <f t="shared" si="12"/>
        <v>8.8000000000000007</v>
      </c>
      <c r="Z20" s="134">
        <f t="shared" si="12"/>
        <v>13.4</v>
      </c>
      <c r="AA20" s="134">
        <f t="shared" si="12"/>
        <v>11.8</v>
      </c>
      <c r="AB20" s="134">
        <f t="shared" si="12"/>
        <v>10.8</v>
      </c>
      <c r="AC20" s="134">
        <f t="shared" si="12"/>
        <v>11</v>
      </c>
      <c r="AD20" s="134">
        <f t="shared" si="12"/>
        <v>11.4</v>
      </c>
      <c r="AE20" s="134">
        <f>AVERAGE(K20:O20)</f>
        <v>6.2</v>
      </c>
      <c r="AF20" s="134">
        <f t="shared" ref="AF20:AG22" si="13">AVERAGE(L20:P20)</f>
        <v>6.8</v>
      </c>
      <c r="AG20" s="247">
        <f t="shared" si="13"/>
        <v>5.6</v>
      </c>
      <c r="AH20" s="47">
        <f t="shared" si="11"/>
        <v>6.333333333333333</v>
      </c>
      <c r="AN20" s="246" t="s">
        <v>7</v>
      </c>
      <c r="AO20" s="247">
        <v>10</v>
      </c>
      <c r="AP20" s="56">
        <v>6.333333333333333</v>
      </c>
    </row>
    <row r="21" spans="1:42" s="248" customFormat="1" ht="13.8" x14ac:dyDescent="0.25">
      <c r="A21" s="80" t="s">
        <v>8</v>
      </c>
      <c r="B21" s="232" t="s">
        <v>17</v>
      </c>
      <c r="C21" s="232" t="s">
        <v>17</v>
      </c>
      <c r="D21" s="61">
        <v>4</v>
      </c>
      <c r="E21" s="61">
        <v>10</v>
      </c>
      <c r="F21" s="61">
        <v>7</v>
      </c>
      <c r="G21" s="61">
        <v>16</v>
      </c>
      <c r="H21" s="61">
        <v>6</v>
      </c>
      <c r="I21" s="61">
        <v>4</v>
      </c>
      <c r="J21" s="61">
        <v>1</v>
      </c>
      <c r="K21" s="61">
        <v>4</v>
      </c>
      <c r="L21" s="61">
        <v>1</v>
      </c>
      <c r="M21" s="58">
        <v>11</v>
      </c>
      <c r="N21" s="58">
        <v>6</v>
      </c>
      <c r="O21" s="58">
        <v>3</v>
      </c>
      <c r="P21" s="61">
        <v>5</v>
      </c>
      <c r="Q21" s="61">
        <v>9</v>
      </c>
      <c r="R21" s="61">
        <v>8</v>
      </c>
      <c r="S21" s="48"/>
      <c r="T21" s="58">
        <f>SUM(B21:R21)</f>
        <v>95</v>
      </c>
      <c r="U21" s="58">
        <f>AVERAGE(B21:R21)</f>
        <v>6.333333333333333</v>
      </c>
      <c r="V21" s="121">
        <f t="shared" si="12"/>
        <v>7</v>
      </c>
      <c r="W21" s="121">
        <f t="shared" si="12"/>
        <v>9.25</v>
      </c>
      <c r="X21" s="121">
        <f t="shared" si="12"/>
        <v>8.6</v>
      </c>
      <c r="Y21" s="121">
        <f t="shared" si="12"/>
        <v>8.6</v>
      </c>
      <c r="Z21" s="121">
        <f t="shared" si="12"/>
        <v>6.8</v>
      </c>
      <c r="AA21" s="121">
        <f t="shared" si="12"/>
        <v>6.2</v>
      </c>
      <c r="AB21" s="121">
        <f t="shared" si="12"/>
        <v>3.2</v>
      </c>
      <c r="AC21" s="121">
        <f t="shared" si="12"/>
        <v>4.2</v>
      </c>
      <c r="AD21" s="121">
        <f t="shared" si="12"/>
        <v>4.5999999999999996</v>
      </c>
      <c r="AE21" s="121">
        <f>AVERAGE(K21:O21)</f>
        <v>5</v>
      </c>
      <c r="AF21" s="121">
        <f t="shared" si="13"/>
        <v>5.2</v>
      </c>
      <c r="AG21" s="61">
        <f t="shared" si="13"/>
        <v>6.8</v>
      </c>
      <c r="AH21" s="58">
        <f>AVERAGE(M21:R21)</f>
        <v>7</v>
      </c>
      <c r="AN21" s="80" t="s">
        <v>8</v>
      </c>
      <c r="AO21" s="61">
        <v>8</v>
      </c>
      <c r="AP21" s="57">
        <v>7</v>
      </c>
    </row>
    <row r="22" spans="1:42" s="248" customFormat="1" ht="13.8" x14ac:dyDescent="0.25">
      <c r="A22" s="246" t="s">
        <v>6</v>
      </c>
      <c r="B22" s="261" t="s">
        <v>17</v>
      </c>
      <c r="C22" s="261" t="s">
        <v>17</v>
      </c>
      <c r="D22" s="247">
        <v>1734</v>
      </c>
      <c r="E22" s="247">
        <v>1236</v>
      </c>
      <c r="F22" s="247">
        <v>777</v>
      </c>
      <c r="G22" s="247"/>
      <c r="H22" s="247">
        <v>516</v>
      </c>
      <c r="I22" s="247">
        <v>307</v>
      </c>
      <c r="J22" s="247">
        <v>471</v>
      </c>
      <c r="K22" s="247">
        <v>168</v>
      </c>
      <c r="L22" s="247">
        <v>135</v>
      </c>
      <c r="M22" s="56">
        <v>573</v>
      </c>
      <c r="N22" s="47">
        <v>331</v>
      </c>
      <c r="O22" s="47">
        <v>331</v>
      </c>
      <c r="P22" s="247">
        <v>821</v>
      </c>
      <c r="Q22" s="247">
        <v>832</v>
      </c>
      <c r="R22" s="247">
        <v>920</v>
      </c>
      <c r="S22" s="48"/>
      <c r="T22" s="47">
        <f>SUM(B22:R22)</f>
        <v>9152</v>
      </c>
      <c r="U22" s="47">
        <f>AVERAGE(B22:O22)</f>
        <v>598.09090909090912</v>
      </c>
      <c r="V22" s="134">
        <f t="shared" si="12"/>
        <v>1249</v>
      </c>
      <c r="W22" s="134">
        <f t="shared" si="12"/>
        <v>1249</v>
      </c>
      <c r="X22" s="134">
        <f t="shared" si="12"/>
        <v>1065.75</v>
      </c>
      <c r="Y22" s="134">
        <f t="shared" si="12"/>
        <v>709</v>
      </c>
      <c r="Z22" s="134">
        <f t="shared" si="12"/>
        <v>517.75</v>
      </c>
      <c r="AA22" s="134">
        <f t="shared" si="12"/>
        <v>365.5</v>
      </c>
      <c r="AB22" s="134">
        <f t="shared" si="12"/>
        <v>319.39999999999998</v>
      </c>
      <c r="AC22" s="134">
        <f t="shared" si="12"/>
        <v>330.8</v>
      </c>
      <c r="AD22" s="134">
        <f t="shared" si="12"/>
        <v>335.6</v>
      </c>
      <c r="AE22" s="134">
        <f>AVERAGE(K22:O22)</f>
        <v>307.60000000000002</v>
      </c>
      <c r="AF22" s="134">
        <f t="shared" si="13"/>
        <v>438.2</v>
      </c>
      <c r="AG22" s="247">
        <f t="shared" si="13"/>
        <v>577.6</v>
      </c>
      <c r="AH22" s="47">
        <f t="shared" si="11"/>
        <v>634.66666666666663</v>
      </c>
      <c r="AN22" s="246" t="s">
        <v>6</v>
      </c>
      <c r="AO22" s="247"/>
      <c r="AP22" s="247">
        <v>577.6</v>
      </c>
    </row>
    <row r="23" spans="1:42" ht="13.8" x14ac:dyDescent="0.25">
      <c r="A23" s="8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"/>
      <c r="T23" s="21"/>
      <c r="U23" s="21"/>
      <c r="V23" s="123"/>
      <c r="W23" s="123"/>
      <c r="X23" s="123"/>
      <c r="Y23" s="123"/>
      <c r="Z23" s="123"/>
      <c r="AA23" s="123"/>
      <c r="AG23" s="20"/>
      <c r="AH23" s="45"/>
      <c r="AN23" s="82"/>
      <c r="AO23" s="20"/>
      <c r="AP23" s="20"/>
    </row>
    <row r="24" spans="1:42" ht="21" x14ac:dyDescent="0.25">
      <c r="A24" s="235" t="s">
        <v>154</v>
      </c>
      <c r="B24" s="236">
        <v>2001</v>
      </c>
      <c r="C24" s="236">
        <v>2002</v>
      </c>
      <c r="D24" s="236">
        <v>2003</v>
      </c>
      <c r="E24" s="236">
        <v>2004</v>
      </c>
      <c r="F24" s="236">
        <v>2005</v>
      </c>
      <c r="G24" s="237">
        <v>2006</v>
      </c>
      <c r="H24" s="237">
        <v>2007</v>
      </c>
      <c r="I24" s="237">
        <v>2008</v>
      </c>
      <c r="J24" s="237">
        <v>2009</v>
      </c>
      <c r="K24" s="237">
        <v>2010</v>
      </c>
      <c r="L24" s="237">
        <v>2011</v>
      </c>
      <c r="M24" s="237">
        <v>2012</v>
      </c>
      <c r="N24" s="237">
        <v>2013</v>
      </c>
      <c r="O24" s="237">
        <v>2014</v>
      </c>
      <c r="P24" s="237">
        <v>2015</v>
      </c>
      <c r="Q24" s="237">
        <v>2016</v>
      </c>
      <c r="R24" s="237">
        <v>2017</v>
      </c>
      <c r="S24" s="238"/>
      <c r="T24" s="241" t="s">
        <v>9</v>
      </c>
      <c r="U24" s="177" t="s">
        <v>54</v>
      </c>
      <c r="V24" s="177" t="s">
        <v>105</v>
      </c>
      <c r="W24" s="177" t="s">
        <v>106</v>
      </c>
      <c r="X24" s="177" t="s">
        <v>107</v>
      </c>
      <c r="Y24" s="177" t="s">
        <v>108</v>
      </c>
      <c r="Z24" s="177" t="s">
        <v>109</v>
      </c>
      <c r="AA24" s="177" t="s">
        <v>110</v>
      </c>
      <c r="AB24" s="177" t="s">
        <v>111</v>
      </c>
      <c r="AC24" s="177" t="s">
        <v>112</v>
      </c>
      <c r="AD24" s="177" t="s">
        <v>113</v>
      </c>
      <c r="AE24" s="177" t="s">
        <v>114</v>
      </c>
      <c r="AF24" s="177" t="s">
        <v>131</v>
      </c>
      <c r="AG24" s="492" t="s">
        <v>151</v>
      </c>
      <c r="AH24" s="511" t="s">
        <v>165</v>
      </c>
      <c r="AN24" s="235" t="s">
        <v>40</v>
      </c>
      <c r="AO24" s="237">
        <v>2017</v>
      </c>
      <c r="AP24" s="492" t="s">
        <v>165</v>
      </c>
    </row>
    <row r="25" spans="1:42" ht="13.8" x14ac:dyDescent="0.25">
      <c r="A25" s="80" t="s">
        <v>4</v>
      </c>
      <c r="B25" s="232" t="s">
        <v>17</v>
      </c>
      <c r="C25" s="232" t="s">
        <v>17</v>
      </c>
      <c r="D25" s="232" t="s">
        <v>17</v>
      </c>
      <c r="E25" s="232" t="s">
        <v>17</v>
      </c>
      <c r="F25" s="232" t="s">
        <v>17</v>
      </c>
      <c r="G25" s="232" t="s">
        <v>17</v>
      </c>
      <c r="H25" s="58">
        <v>179.6</v>
      </c>
      <c r="I25" s="58">
        <v>154.1</v>
      </c>
      <c r="J25" s="58">
        <v>162.69999999999999</v>
      </c>
      <c r="K25" s="58">
        <v>75.900000000000006</v>
      </c>
      <c r="L25" s="58">
        <v>76</v>
      </c>
      <c r="M25" s="58">
        <v>186.7</v>
      </c>
      <c r="N25" s="58">
        <v>76.599999999999994</v>
      </c>
      <c r="O25" s="58">
        <v>147.30000000000001</v>
      </c>
      <c r="P25" s="58">
        <v>171.6</v>
      </c>
      <c r="Q25" s="58">
        <v>81.8</v>
      </c>
      <c r="R25" s="58">
        <v>205.1</v>
      </c>
      <c r="S25" s="2"/>
      <c r="T25" s="58">
        <f>SUM(B25:R25)</f>
        <v>1517.3999999999999</v>
      </c>
      <c r="U25" s="58">
        <f>AVERAGE(H25:R25)</f>
        <v>137.94545454545454</v>
      </c>
      <c r="V25" s="232" t="s">
        <v>17</v>
      </c>
      <c r="W25" s="232" t="s">
        <v>17</v>
      </c>
      <c r="X25" s="121">
        <f t="shared" ref="X25:AG27" si="14">AVERAGE(D25:H25)</f>
        <v>179.6</v>
      </c>
      <c r="Y25" s="121">
        <f t="shared" si="14"/>
        <v>166.85</v>
      </c>
      <c r="Z25" s="121">
        <f t="shared" si="14"/>
        <v>165.46666666666667</v>
      </c>
      <c r="AA25" s="121">
        <f t="shared" si="14"/>
        <v>143.07499999999999</v>
      </c>
      <c r="AB25" s="121">
        <f t="shared" si="14"/>
        <v>129.66</v>
      </c>
      <c r="AC25" s="121">
        <f t="shared" si="14"/>
        <v>131.07999999999998</v>
      </c>
      <c r="AD25" s="121">
        <f t="shared" si="14"/>
        <v>115.58</v>
      </c>
      <c r="AE25" s="121">
        <f t="shared" si="14"/>
        <v>112.5</v>
      </c>
      <c r="AF25" s="121">
        <f t="shared" si="14"/>
        <v>131.63999999999999</v>
      </c>
      <c r="AG25" s="58">
        <f t="shared" si="14"/>
        <v>132.79999999999998</v>
      </c>
      <c r="AH25" s="58">
        <f>AVERAGE(M25:R25)</f>
        <v>144.85</v>
      </c>
      <c r="AN25" s="80" t="s">
        <v>4</v>
      </c>
      <c r="AO25" s="58">
        <v>205.1</v>
      </c>
      <c r="AP25" s="58">
        <v>144.85</v>
      </c>
    </row>
    <row r="26" spans="1:42" ht="13.8" x14ac:dyDescent="0.25">
      <c r="A26" s="81" t="s">
        <v>5</v>
      </c>
      <c r="B26" s="232" t="s">
        <v>17</v>
      </c>
      <c r="C26" s="232" t="s">
        <v>17</v>
      </c>
      <c r="D26" s="232" t="s">
        <v>17</v>
      </c>
      <c r="E26" s="232" t="s">
        <v>17</v>
      </c>
      <c r="F26" s="232" t="s">
        <v>17</v>
      </c>
      <c r="G26" s="232" t="s">
        <v>17</v>
      </c>
      <c r="H26" s="5">
        <v>11.6</v>
      </c>
      <c r="I26" s="5">
        <v>19.399999999999999</v>
      </c>
      <c r="J26" s="5">
        <v>25.5</v>
      </c>
      <c r="K26" s="5">
        <v>7.4</v>
      </c>
      <c r="L26" s="5">
        <v>6.1</v>
      </c>
      <c r="M26" s="5">
        <v>10.9</v>
      </c>
      <c r="N26" s="5">
        <v>6.8</v>
      </c>
      <c r="O26" s="5">
        <v>1.7</v>
      </c>
      <c r="P26" s="5">
        <v>9.6999999999999993</v>
      </c>
      <c r="Q26" s="5">
        <v>11.2</v>
      </c>
      <c r="R26" s="5">
        <v>13.6</v>
      </c>
      <c r="S26" s="2"/>
      <c r="T26" s="47">
        <f t="shared" ref="T26:T27" si="15">SUM(B26:R26)</f>
        <v>123.9</v>
      </c>
      <c r="U26" s="47">
        <f>AVERAGE(H26:S26)</f>
        <v>11.263636363636364</v>
      </c>
      <c r="V26" s="232" t="s">
        <v>17</v>
      </c>
      <c r="W26" s="232" t="s">
        <v>17</v>
      </c>
      <c r="X26" s="122">
        <f t="shared" si="14"/>
        <v>11.6</v>
      </c>
      <c r="Y26" s="122">
        <f t="shared" si="14"/>
        <v>15.5</v>
      </c>
      <c r="Z26" s="122">
        <f t="shared" si="14"/>
        <v>18.833333333333332</v>
      </c>
      <c r="AA26" s="122">
        <f t="shared" si="14"/>
        <v>15.975</v>
      </c>
      <c r="AB26" s="122">
        <f t="shared" si="14"/>
        <v>14</v>
      </c>
      <c r="AC26" s="122">
        <f t="shared" si="14"/>
        <v>13.86</v>
      </c>
      <c r="AD26" s="122">
        <f t="shared" si="14"/>
        <v>11.34</v>
      </c>
      <c r="AE26" s="122">
        <f t="shared" si="14"/>
        <v>6.58</v>
      </c>
      <c r="AF26" s="122">
        <f t="shared" si="14"/>
        <v>7.0400000000000009</v>
      </c>
      <c r="AG26" s="5">
        <f t="shared" si="14"/>
        <v>8.0599999999999987</v>
      </c>
      <c r="AH26" s="47">
        <f t="shared" ref="AH26:AH32" si="16">AVERAGE(M26:R26)</f>
        <v>8.9833333333333325</v>
      </c>
      <c r="AN26" s="81" t="s">
        <v>5</v>
      </c>
      <c r="AO26" s="5">
        <v>13.6</v>
      </c>
      <c r="AP26" s="47">
        <v>8.9833333333333325</v>
      </c>
    </row>
    <row r="27" spans="1:42" ht="13.8" x14ac:dyDescent="0.25">
      <c r="A27" s="80" t="s">
        <v>10</v>
      </c>
      <c r="B27" s="232" t="s">
        <v>17</v>
      </c>
      <c r="C27" s="232" t="s">
        <v>17</v>
      </c>
      <c r="D27" s="232" t="s">
        <v>17</v>
      </c>
      <c r="E27" s="232" t="s">
        <v>17</v>
      </c>
      <c r="F27" s="232" t="s">
        <v>17</v>
      </c>
      <c r="G27" s="232" t="s">
        <v>17</v>
      </c>
      <c r="H27" s="62">
        <v>107</v>
      </c>
      <c r="I27" s="62">
        <v>102</v>
      </c>
      <c r="J27" s="62">
        <v>121</v>
      </c>
      <c r="K27" s="62">
        <v>60</v>
      </c>
      <c r="L27" s="62">
        <v>74</v>
      </c>
      <c r="M27" s="62">
        <v>60</v>
      </c>
      <c r="N27" s="62">
        <v>62</v>
      </c>
      <c r="O27" s="62">
        <v>78</v>
      </c>
      <c r="P27" s="62">
        <v>110</v>
      </c>
      <c r="Q27" s="62">
        <v>88</v>
      </c>
      <c r="R27" s="62">
        <v>100</v>
      </c>
      <c r="S27" s="2"/>
      <c r="T27" s="58">
        <f t="shared" si="15"/>
        <v>962</v>
      </c>
      <c r="U27" s="58">
        <f>AVERAGE(H27:R27)</f>
        <v>87.454545454545453</v>
      </c>
      <c r="V27" s="232" t="s">
        <v>17</v>
      </c>
      <c r="W27" s="232" t="s">
        <v>17</v>
      </c>
      <c r="X27" s="121">
        <f t="shared" si="14"/>
        <v>107</v>
      </c>
      <c r="Y27" s="121">
        <f t="shared" si="14"/>
        <v>104.5</v>
      </c>
      <c r="Z27" s="121">
        <f t="shared" si="14"/>
        <v>110</v>
      </c>
      <c r="AA27" s="121">
        <f t="shared" si="14"/>
        <v>97.5</v>
      </c>
      <c r="AB27" s="121">
        <f t="shared" si="14"/>
        <v>92.8</v>
      </c>
      <c r="AC27" s="121">
        <f t="shared" si="14"/>
        <v>83.4</v>
      </c>
      <c r="AD27" s="121">
        <f t="shared" si="14"/>
        <v>75.400000000000006</v>
      </c>
      <c r="AE27" s="121">
        <f t="shared" si="14"/>
        <v>66.8</v>
      </c>
      <c r="AF27" s="121">
        <f t="shared" si="14"/>
        <v>76.8</v>
      </c>
      <c r="AG27" s="62">
        <f t="shared" si="14"/>
        <v>79.599999999999994</v>
      </c>
      <c r="AH27" s="58">
        <f t="shared" si="16"/>
        <v>83</v>
      </c>
      <c r="AN27" s="80" t="s">
        <v>10</v>
      </c>
      <c r="AO27" s="62">
        <v>100</v>
      </c>
      <c r="AP27" s="58">
        <v>83</v>
      </c>
    </row>
    <row r="28" spans="1:42" s="28" customFormat="1" ht="13.8" x14ac:dyDescent="0.25">
      <c r="A28" s="246" t="s">
        <v>120</v>
      </c>
      <c r="B28" s="232" t="s">
        <v>17</v>
      </c>
      <c r="C28" s="232" t="s">
        <v>17</v>
      </c>
      <c r="D28" s="232" t="s">
        <v>17</v>
      </c>
      <c r="E28" s="232" t="s">
        <v>17</v>
      </c>
      <c r="F28" s="232" t="s">
        <v>17</v>
      </c>
      <c r="G28" s="232" t="s">
        <v>17</v>
      </c>
      <c r="H28" s="232" t="s">
        <v>17</v>
      </c>
      <c r="I28" s="232" t="s">
        <v>17</v>
      </c>
      <c r="J28" s="232" t="s">
        <v>17</v>
      </c>
      <c r="K28" s="232" t="s">
        <v>17</v>
      </c>
      <c r="L28" s="232" t="s">
        <v>17</v>
      </c>
      <c r="M28" s="232" t="s">
        <v>17</v>
      </c>
      <c r="N28" s="243"/>
      <c r="O28" s="243">
        <v>42</v>
      </c>
      <c r="P28" s="213">
        <v>64</v>
      </c>
      <c r="Q28" s="213">
        <v>40</v>
      </c>
      <c r="R28" s="213">
        <v>69</v>
      </c>
      <c r="S28" s="2"/>
      <c r="T28" s="10">
        <f>SUM(O28:R28)</f>
        <v>215</v>
      </c>
      <c r="U28" s="10">
        <f>AVERAGE(O28:R28)</f>
        <v>53.75</v>
      </c>
      <c r="V28" s="232" t="s">
        <v>17</v>
      </c>
      <c r="W28" s="232" t="s">
        <v>17</v>
      </c>
      <c r="X28" s="232" t="s">
        <v>17</v>
      </c>
      <c r="Y28" s="232" t="s">
        <v>17</v>
      </c>
      <c r="Z28" s="232" t="s">
        <v>17</v>
      </c>
      <c r="AA28" s="232" t="s">
        <v>17</v>
      </c>
      <c r="AB28" s="232" t="s">
        <v>17</v>
      </c>
      <c r="AC28" s="232" t="s">
        <v>17</v>
      </c>
      <c r="AD28" s="122"/>
      <c r="AE28" s="122">
        <f>AVERAGE(K28:O28)</f>
        <v>42</v>
      </c>
      <c r="AF28" s="122">
        <f>AVERAGE(O28:P28)</f>
        <v>53</v>
      </c>
      <c r="AG28" s="213">
        <f>AVERAGE(P28:Q28)</f>
        <v>52</v>
      </c>
      <c r="AH28" s="47">
        <f t="shared" si="16"/>
        <v>53.75</v>
      </c>
      <c r="AN28" s="246" t="s">
        <v>120</v>
      </c>
      <c r="AO28" s="213">
        <v>69</v>
      </c>
      <c r="AP28" s="47">
        <v>53.75</v>
      </c>
    </row>
    <row r="29" spans="1:42" ht="13.8" x14ac:dyDescent="0.25">
      <c r="A29" s="80" t="s">
        <v>121</v>
      </c>
      <c r="B29" s="232" t="s">
        <v>17</v>
      </c>
      <c r="C29" s="232" t="s">
        <v>17</v>
      </c>
      <c r="D29" s="232" t="s">
        <v>17</v>
      </c>
      <c r="E29" s="232" t="s">
        <v>17</v>
      </c>
      <c r="F29" s="232" t="s">
        <v>17</v>
      </c>
      <c r="G29" s="232" t="s">
        <v>17</v>
      </c>
      <c r="H29" s="232" t="s">
        <v>17</v>
      </c>
      <c r="I29" s="232" t="s">
        <v>17</v>
      </c>
      <c r="J29" s="232" t="s">
        <v>17</v>
      </c>
      <c r="K29" s="232" t="s">
        <v>17</v>
      </c>
      <c r="L29" s="232" t="s">
        <v>17</v>
      </c>
      <c r="M29" s="232" t="s">
        <v>17</v>
      </c>
      <c r="N29" s="62"/>
      <c r="O29" s="263">
        <f>O28/O27</f>
        <v>0.53846153846153844</v>
      </c>
      <c r="P29" s="263">
        <f>P28/P27</f>
        <v>0.58181818181818179</v>
      </c>
      <c r="Q29" s="263">
        <f>Q28/Q27</f>
        <v>0.45454545454545453</v>
      </c>
      <c r="R29" s="263">
        <f>R28/R27</f>
        <v>0.69</v>
      </c>
      <c r="S29" s="2"/>
      <c r="T29" s="58">
        <f>SUM(O29:R29)</f>
        <v>2.2648251748251749</v>
      </c>
      <c r="U29" s="263">
        <f>AVERAGE(O29:R29)</f>
        <v>0.56620629370629372</v>
      </c>
      <c r="V29" s="232" t="s">
        <v>17</v>
      </c>
      <c r="W29" s="232" t="s">
        <v>17</v>
      </c>
      <c r="X29" s="232" t="s">
        <v>17</v>
      </c>
      <c r="Y29" s="232" t="s">
        <v>17</v>
      </c>
      <c r="Z29" s="232" t="s">
        <v>17</v>
      </c>
      <c r="AA29" s="232" t="s">
        <v>17</v>
      </c>
      <c r="AB29" s="232" t="s">
        <v>17</v>
      </c>
      <c r="AC29" s="232" t="s">
        <v>17</v>
      </c>
      <c r="AD29" s="121"/>
      <c r="AE29" s="578">
        <f>AVERAGE(K29:O29)</f>
        <v>0.53846153846153844</v>
      </c>
      <c r="AF29" s="578">
        <f>AVERAGE(O29:P29)</f>
        <v>0.56013986013986017</v>
      </c>
      <c r="AG29" s="263">
        <f>AVERAGE(P29:Q29)</f>
        <v>0.51818181818181819</v>
      </c>
      <c r="AH29" s="263">
        <f t="shared" si="16"/>
        <v>0.56620629370629372</v>
      </c>
      <c r="AN29" s="80" t="s">
        <v>121</v>
      </c>
      <c r="AO29" s="263">
        <v>0.69</v>
      </c>
      <c r="AP29" s="263">
        <v>0.56620629370629372</v>
      </c>
    </row>
    <row r="30" spans="1:42" ht="13.8" x14ac:dyDescent="0.25">
      <c r="A30" s="81" t="s">
        <v>7</v>
      </c>
      <c r="B30" s="232" t="s">
        <v>17</v>
      </c>
      <c r="C30" s="232" t="s">
        <v>17</v>
      </c>
      <c r="D30" s="232" t="s">
        <v>17</v>
      </c>
      <c r="E30" s="232" t="s">
        <v>17</v>
      </c>
      <c r="F30" s="232" t="s">
        <v>17</v>
      </c>
      <c r="G30" s="232" t="s">
        <v>17</v>
      </c>
      <c r="H30" s="4">
        <v>14</v>
      </c>
      <c r="I30" s="4">
        <v>6</v>
      </c>
      <c r="J30" s="4">
        <v>6</v>
      </c>
      <c r="K30" s="4">
        <v>2</v>
      </c>
      <c r="L30" s="4">
        <v>4</v>
      </c>
      <c r="M30" s="4">
        <v>10</v>
      </c>
      <c r="N30" s="4">
        <v>1</v>
      </c>
      <c r="O30" s="4">
        <v>1</v>
      </c>
      <c r="P30" s="247">
        <v>1</v>
      </c>
      <c r="Q30" s="247">
        <v>6</v>
      </c>
      <c r="R30" s="247">
        <v>11</v>
      </c>
      <c r="S30" s="2"/>
      <c r="T30" s="47">
        <f>SUM(H30:R30)</f>
        <v>62</v>
      </c>
      <c r="U30" s="47">
        <f>AVERAGE(H30:R30)</f>
        <v>5.6363636363636367</v>
      </c>
      <c r="V30" s="232" t="s">
        <v>17</v>
      </c>
      <c r="W30" s="232" t="s">
        <v>17</v>
      </c>
      <c r="X30" s="122">
        <f t="shared" ref="X30:AD32" si="17">AVERAGE(D30:H30)</f>
        <v>14</v>
      </c>
      <c r="Y30" s="122">
        <f t="shared" si="17"/>
        <v>10</v>
      </c>
      <c r="Z30" s="122">
        <f t="shared" si="17"/>
        <v>8.6666666666666661</v>
      </c>
      <c r="AA30" s="122">
        <f t="shared" si="17"/>
        <v>7</v>
      </c>
      <c r="AB30" s="122">
        <f t="shared" si="17"/>
        <v>6.4</v>
      </c>
      <c r="AC30" s="122">
        <f t="shared" si="17"/>
        <v>5.6</v>
      </c>
      <c r="AD30" s="122">
        <f t="shared" si="17"/>
        <v>4.5999999999999996</v>
      </c>
      <c r="AE30" s="122">
        <f>AVERAGE(K30:O30)</f>
        <v>3.6</v>
      </c>
      <c r="AF30" s="122">
        <f t="shared" ref="AF30:AG32" si="18">AVERAGE(L30:P30)</f>
        <v>3.4</v>
      </c>
      <c r="AG30" s="247">
        <f t="shared" si="18"/>
        <v>3.8</v>
      </c>
      <c r="AH30" s="47">
        <f t="shared" si="16"/>
        <v>5</v>
      </c>
      <c r="AN30" s="81" t="s">
        <v>7</v>
      </c>
      <c r="AO30" s="247">
        <v>11</v>
      </c>
      <c r="AP30" s="56">
        <v>5</v>
      </c>
    </row>
    <row r="31" spans="1:42" ht="13.8" x14ac:dyDescent="0.25">
      <c r="A31" s="80" t="s">
        <v>8</v>
      </c>
      <c r="B31" s="232" t="s">
        <v>17</v>
      </c>
      <c r="C31" s="232" t="s">
        <v>17</v>
      </c>
      <c r="D31" s="232" t="s">
        <v>17</v>
      </c>
      <c r="E31" s="232" t="s">
        <v>17</v>
      </c>
      <c r="F31" s="232" t="s">
        <v>17</v>
      </c>
      <c r="G31" s="232" t="s">
        <v>17</v>
      </c>
      <c r="H31" s="61">
        <v>9</v>
      </c>
      <c r="I31" s="61">
        <v>2</v>
      </c>
      <c r="J31" s="61">
        <v>3</v>
      </c>
      <c r="K31" s="61">
        <v>5</v>
      </c>
      <c r="L31" s="61">
        <v>3</v>
      </c>
      <c r="M31" s="61">
        <v>5</v>
      </c>
      <c r="N31" s="61">
        <v>3</v>
      </c>
      <c r="O31" s="61">
        <v>5</v>
      </c>
      <c r="P31" s="61">
        <v>7</v>
      </c>
      <c r="Q31" s="61">
        <v>7</v>
      </c>
      <c r="R31" s="61">
        <v>4</v>
      </c>
      <c r="S31" s="2"/>
      <c r="T31" s="58">
        <f>SUM(H31:R31)</f>
        <v>53</v>
      </c>
      <c r="U31" s="58">
        <f>AVERAGE(H31:R31)</f>
        <v>4.8181818181818183</v>
      </c>
      <c r="V31" s="232" t="s">
        <v>17</v>
      </c>
      <c r="W31" s="232" t="s">
        <v>17</v>
      </c>
      <c r="X31" s="121">
        <f t="shared" si="17"/>
        <v>9</v>
      </c>
      <c r="Y31" s="121">
        <f t="shared" si="17"/>
        <v>5.5</v>
      </c>
      <c r="Z31" s="121">
        <f t="shared" si="17"/>
        <v>4.666666666666667</v>
      </c>
      <c r="AA31" s="121">
        <f t="shared" si="17"/>
        <v>4.75</v>
      </c>
      <c r="AB31" s="121">
        <f t="shared" si="17"/>
        <v>4.4000000000000004</v>
      </c>
      <c r="AC31" s="121">
        <f t="shared" si="17"/>
        <v>3.6</v>
      </c>
      <c r="AD31" s="121">
        <f t="shared" si="17"/>
        <v>3.8</v>
      </c>
      <c r="AE31" s="121">
        <f>AVERAGE(K31:O31)</f>
        <v>4.2</v>
      </c>
      <c r="AF31" s="121">
        <f t="shared" si="18"/>
        <v>4.5999999999999996</v>
      </c>
      <c r="AG31" s="61">
        <f t="shared" si="18"/>
        <v>5.4</v>
      </c>
      <c r="AH31" s="58">
        <f t="shared" si="16"/>
        <v>5.166666666666667</v>
      </c>
      <c r="AN31" s="80" t="s">
        <v>8</v>
      </c>
      <c r="AO31" s="61">
        <v>4</v>
      </c>
      <c r="AP31" s="57">
        <v>5.166666666666667</v>
      </c>
    </row>
    <row r="32" spans="1:42" ht="13.8" x14ac:dyDescent="0.25">
      <c r="A32" s="81" t="s">
        <v>6</v>
      </c>
      <c r="B32" s="232" t="s">
        <v>17</v>
      </c>
      <c r="C32" s="232" t="s">
        <v>17</v>
      </c>
      <c r="D32" s="232" t="s">
        <v>17</v>
      </c>
      <c r="E32" s="232" t="s">
        <v>17</v>
      </c>
      <c r="F32" s="232" t="s">
        <v>17</v>
      </c>
      <c r="G32" s="232" t="s">
        <v>17</v>
      </c>
      <c r="H32" s="4">
        <v>352</v>
      </c>
      <c r="I32" s="4">
        <v>277</v>
      </c>
      <c r="J32" s="4">
        <v>273</v>
      </c>
      <c r="K32" s="4">
        <v>180</v>
      </c>
      <c r="L32" s="4">
        <v>203</v>
      </c>
      <c r="M32" s="4">
        <v>183</v>
      </c>
      <c r="N32" s="4">
        <v>216</v>
      </c>
      <c r="O32" s="4">
        <v>305</v>
      </c>
      <c r="P32" s="247">
        <v>420</v>
      </c>
      <c r="Q32" s="247">
        <v>175</v>
      </c>
      <c r="R32" s="247">
        <v>464</v>
      </c>
      <c r="S32" s="2"/>
      <c r="T32" s="47">
        <f>SUM(H32:R32)</f>
        <v>3048</v>
      </c>
      <c r="U32" s="47">
        <f>AVERAGE(H32:R32)</f>
        <v>277.09090909090907</v>
      </c>
      <c r="V32" s="232" t="s">
        <v>17</v>
      </c>
      <c r="W32" s="232" t="s">
        <v>17</v>
      </c>
      <c r="X32" s="122">
        <f t="shared" si="17"/>
        <v>352</v>
      </c>
      <c r="Y32" s="122">
        <f t="shared" si="17"/>
        <v>314.5</v>
      </c>
      <c r="Z32" s="122">
        <f t="shared" si="17"/>
        <v>300.66666666666669</v>
      </c>
      <c r="AA32" s="122">
        <f t="shared" si="17"/>
        <v>270.5</v>
      </c>
      <c r="AB32" s="122">
        <f t="shared" si="17"/>
        <v>257</v>
      </c>
      <c r="AC32" s="122">
        <f t="shared" si="17"/>
        <v>223.2</v>
      </c>
      <c r="AD32" s="122">
        <f t="shared" si="17"/>
        <v>211</v>
      </c>
      <c r="AE32" s="122">
        <f>AVERAGE(K32:O32)</f>
        <v>217.4</v>
      </c>
      <c r="AF32" s="122">
        <f t="shared" si="18"/>
        <v>265.39999999999998</v>
      </c>
      <c r="AG32" s="247">
        <f t="shared" si="18"/>
        <v>259.8</v>
      </c>
      <c r="AH32" s="47">
        <f t="shared" si="16"/>
        <v>293.83333333333331</v>
      </c>
      <c r="AN32" s="81" t="s">
        <v>6</v>
      </c>
      <c r="AO32" s="247"/>
      <c r="AP32" s="47">
        <v>259.8</v>
      </c>
    </row>
    <row r="33" spans="1:42" ht="13.8" x14ac:dyDescent="0.25">
      <c r="A33" s="8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"/>
      <c r="T33" s="21"/>
      <c r="U33" s="21"/>
      <c r="V33" s="123"/>
      <c r="W33" s="123"/>
      <c r="X33" s="123"/>
      <c r="Y33" s="123"/>
      <c r="Z33" s="123"/>
      <c r="AA33" s="123"/>
      <c r="AD33" s="178"/>
      <c r="AE33" s="178"/>
      <c r="AF33" s="178"/>
      <c r="AG33" s="20"/>
      <c r="AH33" s="45"/>
      <c r="AN33" s="82"/>
      <c r="AO33" s="20"/>
      <c r="AP33" s="20"/>
    </row>
    <row r="34" spans="1:42" ht="28.65" customHeight="1" x14ac:dyDescent="0.25">
      <c r="A34" s="489" t="s">
        <v>196</v>
      </c>
      <c r="B34" s="236">
        <v>2001</v>
      </c>
      <c r="C34" s="236">
        <v>2002</v>
      </c>
      <c r="D34" s="236">
        <v>2003</v>
      </c>
      <c r="E34" s="236">
        <v>2004</v>
      </c>
      <c r="F34" s="236">
        <v>2005</v>
      </c>
      <c r="G34" s="237">
        <v>2006</v>
      </c>
      <c r="H34" s="237">
        <v>2007</v>
      </c>
      <c r="I34" s="237">
        <v>2008</v>
      </c>
      <c r="J34" s="237">
        <v>2009</v>
      </c>
      <c r="K34" s="237">
        <v>2010</v>
      </c>
      <c r="L34" s="237">
        <v>2011</v>
      </c>
      <c r="M34" s="237">
        <v>2012</v>
      </c>
      <c r="N34" s="237">
        <v>2013</v>
      </c>
      <c r="O34" s="237">
        <v>2014</v>
      </c>
      <c r="P34" s="237">
        <v>2015</v>
      </c>
      <c r="Q34" s="237">
        <v>2016</v>
      </c>
      <c r="R34" s="237">
        <v>2017</v>
      </c>
      <c r="S34" s="6"/>
      <c r="T34" s="242" t="s">
        <v>9</v>
      </c>
      <c r="U34" s="177" t="s">
        <v>54</v>
      </c>
      <c r="V34" s="177" t="s">
        <v>105</v>
      </c>
      <c r="W34" s="177" t="s">
        <v>106</v>
      </c>
      <c r="X34" s="177" t="s">
        <v>107</v>
      </c>
      <c r="Y34" s="177" t="s">
        <v>108</v>
      </c>
      <c r="Z34" s="177" t="s">
        <v>109</v>
      </c>
      <c r="AA34" s="177" t="s">
        <v>110</v>
      </c>
      <c r="AB34" s="177" t="s">
        <v>111</v>
      </c>
      <c r="AC34" s="177" t="s">
        <v>112</v>
      </c>
      <c r="AD34" s="177" t="s">
        <v>113</v>
      </c>
      <c r="AE34" s="177" t="s">
        <v>114</v>
      </c>
      <c r="AF34" s="177" t="s">
        <v>131</v>
      </c>
      <c r="AG34" s="492" t="s">
        <v>151</v>
      </c>
      <c r="AH34" s="511" t="s">
        <v>165</v>
      </c>
      <c r="AN34" s="235" t="s">
        <v>49</v>
      </c>
      <c r="AO34" s="237">
        <v>2017</v>
      </c>
      <c r="AP34" s="492" t="s">
        <v>165</v>
      </c>
    </row>
    <row r="35" spans="1:42" ht="13.8" x14ac:dyDescent="0.25">
      <c r="A35" s="83" t="s">
        <v>4</v>
      </c>
      <c r="B35" s="8">
        <v>175.7</v>
      </c>
      <c r="C35" s="8">
        <v>140.80000000000001</v>
      </c>
      <c r="D35" s="8">
        <v>162.5</v>
      </c>
      <c r="E35" s="8">
        <v>143</v>
      </c>
      <c r="F35" s="8">
        <v>245.9</v>
      </c>
      <c r="G35" s="8">
        <v>295.2</v>
      </c>
      <c r="H35" s="8">
        <v>265.3</v>
      </c>
      <c r="I35" s="8">
        <v>122.5</v>
      </c>
      <c r="J35" s="8">
        <v>155.4</v>
      </c>
      <c r="K35" s="8">
        <v>54</v>
      </c>
      <c r="L35" s="8">
        <v>204.6</v>
      </c>
      <c r="M35" s="8">
        <v>195.8</v>
      </c>
      <c r="N35" s="8">
        <v>215.2</v>
      </c>
      <c r="O35" s="8">
        <v>189</v>
      </c>
      <c r="P35" s="8">
        <v>208.1</v>
      </c>
      <c r="Q35" s="8">
        <v>148.19999999999999</v>
      </c>
      <c r="R35" s="8">
        <v>195</v>
      </c>
      <c r="S35" s="48"/>
      <c r="T35" s="8">
        <f>SUM(B35:R35)</f>
        <v>3116.1999999999994</v>
      </c>
      <c r="U35" s="8">
        <f>AVERAGE(B35:R35)</f>
        <v>183.30588235294113</v>
      </c>
      <c r="V35" s="124">
        <f t="shared" ref="V35:AG37" si="19">AVERAGE(B35:F35)</f>
        <v>173.57999999999998</v>
      </c>
      <c r="W35" s="124">
        <f t="shared" si="19"/>
        <v>197.48000000000002</v>
      </c>
      <c r="X35" s="124">
        <f t="shared" si="19"/>
        <v>222.37999999999997</v>
      </c>
      <c r="Y35" s="124">
        <f t="shared" si="19"/>
        <v>214.37999999999997</v>
      </c>
      <c r="Z35" s="124">
        <f t="shared" si="19"/>
        <v>216.86000000000004</v>
      </c>
      <c r="AA35" s="125">
        <f t="shared" si="19"/>
        <v>178.48</v>
      </c>
      <c r="AB35" s="125">
        <f t="shared" si="19"/>
        <v>160.36000000000001</v>
      </c>
      <c r="AC35" s="125">
        <f t="shared" si="19"/>
        <v>146.45999999999998</v>
      </c>
      <c r="AD35" s="125">
        <f t="shared" si="19"/>
        <v>165</v>
      </c>
      <c r="AE35" s="125">
        <f t="shared" si="19"/>
        <v>171.72</v>
      </c>
      <c r="AF35" s="125">
        <f t="shared" si="19"/>
        <v>202.54</v>
      </c>
      <c r="AG35" s="8">
        <f t="shared" si="19"/>
        <v>191.26</v>
      </c>
      <c r="AH35" s="8">
        <f>AVERAGE(M35:R35)</f>
        <v>191.88333333333333</v>
      </c>
      <c r="AN35" s="83" t="s">
        <v>4</v>
      </c>
      <c r="AO35" s="8">
        <v>195</v>
      </c>
      <c r="AP35" s="8">
        <v>191.88333333333333</v>
      </c>
    </row>
    <row r="36" spans="1:42" ht="13.8" x14ac:dyDescent="0.25">
      <c r="A36" s="81" t="s">
        <v>5</v>
      </c>
      <c r="B36" s="5">
        <v>0</v>
      </c>
      <c r="C36" s="5">
        <v>137.30000000000001</v>
      </c>
      <c r="D36" s="5">
        <v>4</v>
      </c>
      <c r="E36" s="5">
        <v>177.3</v>
      </c>
      <c r="F36" s="5">
        <v>0.5</v>
      </c>
      <c r="G36" s="5">
        <v>14.9</v>
      </c>
      <c r="H36" s="5">
        <v>5</v>
      </c>
      <c r="I36" s="5">
        <v>16.399999999999999</v>
      </c>
      <c r="J36" s="5">
        <v>41.8</v>
      </c>
      <c r="K36" s="5">
        <v>26.5</v>
      </c>
      <c r="L36" s="5">
        <v>36.200000000000003</v>
      </c>
      <c r="M36" s="5">
        <v>23.9</v>
      </c>
      <c r="N36" s="5">
        <v>13.3</v>
      </c>
      <c r="O36" s="5">
        <v>24.7</v>
      </c>
      <c r="P36" s="5">
        <v>11.3</v>
      </c>
      <c r="Q36" s="5">
        <v>21.5</v>
      </c>
      <c r="R36" s="5">
        <v>8.4</v>
      </c>
      <c r="S36" s="48"/>
      <c r="T36" s="47">
        <f>SUM(B36:R36)</f>
        <v>562.99999999999989</v>
      </c>
      <c r="U36" s="47">
        <f>AVERAGE(B36:R36)</f>
        <v>33.117647058823522</v>
      </c>
      <c r="V36" s="122">
        <f t="shared" si="19"/>
        <v>63.820000000000007</v>
      </c>
      <c r="W36" s="122">
        <f t="shared" si="19"/>
        <v>66.8</v>
      </c>
      <c r="X36" s="122">
        <f t="shared" si="19"/>
        <v>40.340000000000003</v>
      </c>
      <c r="Y36" s="122">
        <f t="shared" si="19"/>
        <v>42.820000000000007</v>
      </c>
      <c r="Z36" s="122">
        <f t="shared" si="19"/>
        <v>15.719999999999999</v>
      </c>
      <c r="AA36" s="122">
        <f t="shared" si="19"/>
        <v>20.919999999999998</v>
      </c>
      <c r="AB36" s="122">
        <f t="shared" si="19"/>
        <v>25.18</v>
      </c>
      <c r="AC36" s="122">
        <f t="shared" si="19"/>
        <v>28.959999999999997</v>
      </c>
      <c r="AD36" s="122">
        <f t="shared" si="19"/>
        <v>28.340000000000003</v>
      </c>
      <c r="AE36" s="122">
        <f t="shared" si="19"/>
        <v>24.919999999999998</v>
      </c>
      <c r="AF36" s="122">
        <f t="shared" si="19"/>
        <v>21.880000000000003</v>
      </c>
      <c r="AG36" s="5">
        <f t="shared" si="19"/>
        <v>18.940000000000001</v>
      </c>
      <c r="AH36" s="47">
        <f t="shared" ref="AH36:AH42" si="20">AVERAGE(M36:R36)</f>
        <v>17.183333333333334</v>
      </c>
      <c r="AN36" s="81" t="s">
        <v>5</v>
      </c>
      <c r="AO36" s="5">
        <v>8.4</v>
      </c>
      <c r="AP36" s="47">
        <v>17.183333333333334</v>
      </c>
    </row>
    <row r="37" spans="1:42" ht="13.8" x14ac:dyDescent="0.25">
      <c r="A37" s="83" t="s">
        <v>10</v>
      </c>
      <c r="B37" s="7">
        <v>120</v>
      </c>
      <c r="C37" s="7">
        <v>142</v>
      </c>
      <c r="D37" s="7">
        <v>133</v>
      </c>
      <c r="E37" s="7">
        <v>143</v>
      </c>
      <c r="F37" s="11">
        <v>149</v>
      </c>
      <c r="G37" s="11">
        <v>160</v>
      </c>
      <c r="H37" s="11">
        <v>121</v>
      </c>
      <c r="I37" s="11">
        <v>120</v>
      </c>
      <c r="J37" s="11">
        <v>136</v>
      </c>
      <c r="K37" s="11">
        <v>120</v>
      </c>
      <c r="L37" s="11">
        <v>143</v>
      </c>
      <c r="M37" s="11">
        <v>126</v>
      </c>
      <c r="N37" s="11">
        <v>120</v>
      </c>
      <c r="O37" s="11">
        <v>136</v>
      </c>
      <c r="P37" s="11">
        <v>138</v>
      </c>
      <c r="Q37" s="11">
        <v>127</v>
      </c>
      <c r="R37" s="11">
        <v>120</v>
      </c>
      <c r="S37" s="48"/>
      <c r="T37" s="8">
        <f>SUM(B37:R37)</f>
        <v>2254</v>
      </c>
      <c r="U37" s="8">
        <f>AVERAGE(B37:R37)</f>
        <v>132.58823529411765</v>
      </c>
      <c r="V37" s="124">
        <f t="shared" si="19"/>
        <v>137.4</v>
      </c>
      <c r="W37" s="124">
        <f t="shared" si="19"/>
        <v>145.4</v>
      </c>
      <c r="X37" s="124">
        <f t="shared" si="19"/>
        <v>141.19999999999999</v>
      </c>
      <c r="Y37" s="124">
        <f t="shared" si="19"/>
        <v>138.6</v>
      </c>
      <c r="Z37" s="124">
        <f t="shared" si="19"/>
        <v>137.19999999999999</v>
      </c>
      <c r="AA37" s="125">
        <f t="shared" si="19"/>
        <v>131.4</v>
      </c>
      <c r="AB37" s="125">
        <f t="shared" si="19"/>
        <v>128</v>
      </c>
      <c r="AC37" s="125">
        <f t="shared" si="19"/>
        <v>129</v>
      </c>
      <c r="AD37" s="125">
        <f t="shared" si="19"/>
        <v>129</v>
      </c>
      <c r="AE37" s="125">
        <f t="shared" si="19"/>
        <v>129</v>
      </c>
      <c r="AF37" s="125">
        <f t="shared" si="19"/>
        <v>132.6</v>
      </c>
      <c r="AG37" s="11">
        <f t="shared" si="19"/>
        <v>129.4</v>
      </c>
      <c r="AH37" s="8">
        <f t="shared" si="20"/>
        <v>127.83333333333333</v>
      </c>
      <c r="AN37" s="83" t="s">
        <v>10</v>
      </c>
      <c r="AO37" s="11">
        <v>120</v>
      </c>
      <c r="AP37" s="8">
        <v>127.83333333333333</v>
      </c>
    </row>
    <row r="38" spans="1:42" s="248" customFormat="1" ht="13.8" x14ac:dyDescent="0.25">
      <c r="A38" s="246" t="s">
        <v>120</v>
      </c>
      <c r="B38" s="270" t="s">
        <v>17</v>
      </c>
      <c r="C38" s="270" t="s">
        <v>17</v>
      </c>
      <c r="D38" s="270" t="s">
        <v>17</v>
      </c>
      <c r="E38" s="270" t="s">
        <v>17</v>
      </c>
      <c r="F38" s="270" t="s">
        <v>17</v>
      </c>
      <c r="G38" s="270" t="s">
        <v>17</v>
      </c>
      <c r="H38" s="270" t="s">
        <v>17</v>
      </c>
      <c r="I38" s="270" t="s">
        <v>17</v>
      </c>
      <c r="J38" s="270" t="s">
        <v>17</v>
      </c>
      <c r="K38" s="270" t="s">
        <v>17</v>
      </c>
      <c r="L38" s="270" t="s">
        <v>17</v>
      </c>
      <c r="M38" s="270" t="s">
        <v>17</v>
      </c>
      <c r="N38" s="213"/>
      <c r="O38" s="213">
        <v>85</v>
      </c>
      <c r="P38" s="213">
        <v>88</v>
      </c>
      <c r="Q38" s="213">
        <v>68</v>
      </c>
      <c r="R38" s="213">
        <v>74</v>
      </c>
      <c r="S38" s="48"/>
      <c r="T38" s="47">
        <f>SUM(O38:R38)</f>
        <v>315</v>
      </c>
      <c r="U38" s="617">
        <f>AVERAGE(O38:R38)</f>
        <v>78.75</v>
      </c>
      <c r="V38" s="270" t="s">
        <v>17</v>
      </c>
      <c r="W38" s="270" t="s">
        <v>17</v>
      </c>
      <c r="X38" s="270" t="s">
        <v>17</v>
      </c>
      <c r="Y38" s="270" t="s">
        <v>17</v>
      </c>
      <c r="Z38" s="270" t="s">
        <v>17</v>
      </c>
      <c r="AA38" s="270" t="s">
        <v>17</v>
      </c>
      <c r="AB38" s="270" t="s">
        <v>17</v>
      </c>
      <c r="AC38" s="270" t="s">
        <v>17</v>
      </c>
      <c r="AD38" s="134"/>
      <c r="AE38" s="134">
        <f>AVERAGE(K38:O38)</f>
        <v>85</v>
      </c>
      <c r="AF38" s="134">
        <f>AVERAGE(O38:P38)</f>
        <v>86.5</v>
      </c>
      <c r="AG38" s="213">
        <f>AVERAGE(P38:Q38)</f>
        <v>78</v>
      </c>
      <c r="AH38" s="47">
        <f t="shared" si="20"/>
        <v>78.75</v>
      </c>
      <c r="AN38" s="246" t="s">
        <v>120</v>
      </c>
      <c r="AO38" s="213">
        <v>74</v>
      </c>
      <c r="AP38" s="47">
        <v>78.75</v>
      </c>
    </row>
    <row r="39" spans="1:42" s="28" customFormat="1" ht="13.8" x14ac:dyDescent="0.25">
      <c r="A39" s="244" t="s">
        <v>121</v>
      </c>
      <c r="B39" s="270" t="s">
        <v>17</v>
      </c>
      <c r="C39" s="270" t="s">
        <v>17</v>
      </c>
      <c r="D39" s="270" t="s">
        <v>17</v>
      </c>
      <c r="E39" s="270" t="s">
        <v>17</v>
      </c>
      <c r="F39" s="270" t="s">
        <v>17</v>
      </c>
      <c r="G39" s="270" t="s">
        <v>17</v>
      </c>
      <c r="H39" s="270" t="s">
        <v>17</v>
      </c>
      <c r="I39" s="270" t="s">
        <v>17</v>
      </c>
      <c r="J39" s="270" t="s">
        <v>17</v>
      </c>
      <c r="K39" s="270" t="s">
        <v>17</v>
      </c>
      <c r="L39" s="270" t="s">
        <v>17</v>
      </c>
      <c r="M39" s="270" t="s">
        <v>17</v>
      </c>
      <c r="N39" s="214"/>
      <c r="O39" s="266">
        <f>O38/O37</f>
        <v>0.625</v>
      </c>
      <c r="P39" s="266">
        <f>P38/P37</f>
        <v>0.6376811594202898</v>
      </c>
      <c r="Q39" s="266">
        <f>Q38/Q37</f>
        <v>0.53543307086614178</v>
      </c>
      <c r="R39" s="266">
        <f>R38/R37</f>
        <v>0.6166666666666667</v>
      </c>
      <c r="S39" s="48"/>
      <c r="T39" s="51">
        <f>SUM(O39:R39)</f>
        <v>2.4147808969530984</v>
      </c>
      <c r="U39" s="618">
        <f>AVERAGE(O39:R39)</f>
        <v>0.6036952242382746</v>
      </c>
      <c r="V39" s="270" t="s">
        <v>17</v>
      </c>
      <c r="W39" s="270" t="s">
        <v>17</v>
      </c>
      <c r="X39" s="270" t="s">
        <v>17</v>
      </c>
      <c r="Y39" s="270" t="s">
        <v>17</v>
      </c>
      <c r="Z39" s="270" t="s">
        <v>17</v>
      </c>
      <c r="AA39" s="270" t="s">
        <v>17</v>
      </c>
      <c r="AB39" s="270" t="s">
        <v>17</v>
      </c>
      <c r="AC39" s="270" t="s">
        <v>17</v>
      </c>
      <c r="AD39" s="125"/>
      <c r="AE39" s="269">
        <f>AVERAGE(K39:O39)</f>
        <v>0.625</v>
      </c>
      <c r="AF39" s="269">
        <f>AVERAGE(O39:P39)</f>
        <v>0.6313405797101449</v>
      </c>
      <c r="AG39" s="266">
        <f>AVERAGE(P39:Q39)</f>
        <v>0.58655711514321585</v>
      </c>
      <c r="AH39" s="577">
        <f t="shared" si="20"/>
        <v>0.6036952242382746</v>
      </c>
      <c r="AN39" s="244" t="s">
        <v>121</v>
      </c>
      <c r="AO39" s="266">
        <v>0.6166666666666667</v>
      </c>
      <c r="AP39" s="577">
        <v>0.6036952242382746</v>
      </c>
    </row>
    <row r="40" spans="1:42" s="248" customFormat="1" ht="13.8" x14ac:dyDescent="0.25">
      <c r="A40" s="246" t="s">
        <v>7</v>
      </c>
      <c r="B40" s="247">
        <v>30</v>
      </c>
      <c r="C40" s="247">
        <v>30</v>
      </c>
      <c r="D40" s="247">
        <v>21</v>
      </c>
      <c r="E40" s="247">
        <v>24</v>
      </c>
      <c r="F40" s="247">
        <v>34</v>
      </c>
      <c r="G40" s="247">
        <v>57</v>
      </c>
      <c r="H40" s="247">
        <v>33</v>
      </c>
      <c r="I40" s="247">
        <v>29</v>
      </c>
      <c r="J40" s="247">
        <v>11</v>
      </c>
      <c r="K40" s="247">
        <v>17</v>
      </c>
      <c r="L40" s="247">
        <v>27</v>
      </c>
      <c r="M40" s="247">
        <v>18</v>
      </c>
      <c r="N40" s="247">
        <v>73</v>
      </c>
      <c r="O40" s="247">
        <v>57</v>
      </c>
      <c r="P40" s="247">
        <v>33</v>
      </c>
      <c r="Q40" s="247">
        <v>32</v>
      </c>
      <c r="R40" s="247">
        <v>22</v>
      </c>
      <c r="S40" s="48"/>
      <c r="T40" s="47">
        <f>SUM(B40:R40)</f>
        <v>548</v>
      </c>
      <c r="U40" s="47">
        <f>AVERAGE(B40:R40)</f>
        <v>32.235294117647058</v>
      </c>
      <c r="V40" s="134">
        <f t="shared" ref="V40:AD42" si="21">AVERAGE(B40:F40)</f>
        <v>27.8</v>
      </c>
      <c r="W40" s="134">
        <f t="shared" si="21"/>
        <v>33.200000000000003</v>
      </c>
      <c r="X40" s="134">
        <f t="shared" si="21"/>
        <v>33.799999999999997</v>
      </c>
      <c r="Y40" s="134">
        <f t="shared" si="21"/>
        <v>35.4</v>
      </c>
      <c r="Z40" s="134">
        <f t="shared" si="21"/>
        <v>32.799999999999997</v>
      </c>
      <c r="AA40" s="134">
        <f t="shared" si="21"/>
        <v>29.4</v>
      </c>
      <c r="AB40" s="134">
        <f t="shared" si="21"/>
        <v>23.4</v>
      </c>
      <c r="AC40" s="134">
        <f t="shared" si="21"/>
        <v>20.399999999999999</v>
      </c>
      <c r="AD40" s="134">
        <f t="shared" si="21"/>
        <v>29.2</v>
      </c>
      <c r="AE40" s="134">
        <f>AVERAGE(K40:O40)</f>
        <v>38.4</v>
      </c>
      <c r="AF40" s="134">
        <f t="shared" ref="AF40:AG42" si="22">AVERAGE(L40:P40)</f>
        <v>41.6</v>
      </c>
      <c r="AG40" s="247">
        <f t="shared" si="22"/>
        <v>42.6</v>
      </c>
      <c r="AH40" s="47">
        <f t="shared" si="20"/>
        <v>39.166666666666664</v>
      </c>
      <c r="AN40" s="246" t="s">
        <v>7</v>
      </c>
      <c r="AO40" s="247">
        <v>22</v>
      </c>
      <c r="AP40" s="56">
        <v>39.166666666666664</v>
      </c>
    </row>
    <row r="41" spans="1:42" s="28" customFormat="1" ht="13.8" x14ac:dyDescent="0.25">
      <c r="A41" s="244" t="s">
        <v>8</v>
      </c>
      <c r="B41" s="245">
        <v>4</v>
      </c>
      <c r="C41" s="245">
        <v>6</v>
      </c>
      <c r="D41" s="245">
        <v>4</v>
      </c>
      <c r="E41" s="245">
        <v>3</v>
      </c>
      <c r="F41" s="245">
        <v>8</v>
      </c>
      <c r="G41" s="245">
        <v>4</v>
      </c>
      <c r="H41" s="245">
        <v>17</v>
      </c>
      <c r="I41" s="245">
        <v>3</v>
      </c>
      <c r="J41" s="245">
        <v>11</v>
      </c>
      <c r="K41" s="245">
        <v>2</v>
      </c>
      <c r="L41" s="245">
        <v>2</v>
      </c>
      <c r="M41" s="245">
        <v>6</v>
      </c>
      <c r="N41" s="245">
        <v>3</v>
      </c>
      <c r="O41" s="245">
        <v>3</v>
      </c>
      <c r="P41" s="245">
        <v>18</v>
      </c>
      <c r="Q41" s="245">
        <v>6</v>
      </c>
      <c r="R41" s="245">
        <v>10</v>
      </c>
      <c r="S41" s="48"/>
      <c r="T41" s="51">
        <f>SUM(B41:R41)</f>
        <v>110</v>
      </c>
      <c r="U41" s="51">
        <f>AVERAGE(B41:R41)</f>
        <v>6.4705882352941178</v>
      </c>
      <c r="V41" s="125">
        <f t="shared" si="21"/>
        <v>5</v>
      </c>
      <c r="W41" s="125">
        <f t="shared" si="21"/>
        <v>5</v>
      </c>
      <c r="X41" s="125">
        <f t="shared" si="21"/>
        <v>7.2</v>
      </c>
      <c r="Y41" s="125">
        <f t="shared" si="21"/>
        <v>7</v>
      </c>
      <c r="Z41" s="125">
        <f t="shared" si="21"/>
        <v>8.6</v>
      </c>
      <c r="AA41" s="125">
        <f t="shared" si="21"/>
        <v>7.4</v>
      </c>
      <c r="AB41" s="125">
        <f t="shared" si="21"/>
        <v>7</v>
      </c>
      <c r="AC41" s="125">
        <f t="shared" si="21"/>
        <v>4.8</v>
      </c>
      <c r="AD41" s="125">
        <f t="shared" si="21"/>
        <v>4.8</v>
      </c>
      <c r="AE41" s="125">
        <f>AVERAGE(K41:O41)</f>
        <v>3.2</v>
      </c>
      <c r="AF41" s="125">
        <f t="shared" si="22"/>
        <v>6.4</v>
      </c>
      <c r="AG41" s="245">
        <f t="shared" si="22"/>
        <v>7.2</v>
      </c>
      <c r="AH41" s="8">
        <f t="shared" si="20"/>
        <v>7.666666666666667</v>
      </c>
      <c r="AN41" s="244" t="s">
        <v>8</v>
      </c>
      <c r="AO41" s="245">
        <v>10</v>
      </c>
      <c r="AP41" s="25">
        <v>7.666666666666667</v>
      </c>
    </row>
    <row r="42" spans="1:42" ht="13.8" x14ac:dyDescent="0.25">
      <c r="A42" s="81" t="s">
        <v>6</v>
      </c>
      <c r="B42" s="4">
        <v>316</v>
      </c>
      <c r="C42" s="4">
        <v>1122</v>
      </c>
      <c r="D42" s="4">
        <v>829</v>
      </c>
      <c r="E42" s="4">
        <v>1066</v>
      </c>
      <c r="F42" s="4">
        <v>1636</v>
      </c>
      <c r="G42" s="4">
        <v>741</v>
      </c>
      <c r="H42" s="4">
        <v>520</v>
      </c>
      <c r="I42" s="4">
        <v>310</v>
      </c>
      <c r="J42" s="4">
        <v>261</v>
      </c>
      <c r="K42" s="4">
        <v>97</v>
      </c>
      <c r="L42" s="4">
        <v>511</v>
      </c>
      <c r="M42" s="4">
        <v>850</v>
      </c>
      <c r="N42" s="4">
        <v>333</v>
      </c>
      <c r="O42" s="4">
        <v>480</v>
      </c>
      <c r="P42" s="4">
        <v>583</v>
      </c>
      <c r="Q42" s="4">
        <v>206</v>
      </c>
      <c r="R42" s="4">
        <v>463</v>
      </c>
      <c r="S42" s="48"/>
      <c r="T42" s="47">
        <f>SUM(B42:R42)</f>
        <v>10324</v>
      </c>
      <c r="U42" s="47">
        <f>AVERAGE(B42:R42)</f>
        <v>607.29411764705878</v>
      </c>
      <c r="V42" s="122">
        <f t="shared" si="21"/>
        <v>993.8</v>
      </c>
      <c r="W42" s="122">
        <f t="shared" si="21"/>
        <v>1078.8</v>
      </c>
      <c r="X42" s="122">
        <f t="shared" si="21"/>
        <v>958.4</v>
      </c>
      <c r="Y42" s="122">
        <f t="shared" si="21"/>
        <v>854.6</v>
      </c>
      <c r="Z42" s="122">
        <f t="shared" si="21"/>
        <v>693.6</v>
      </c>
      <c r="AA42" s="122">
        <f t="shared" si="21"/>
        <v>385.8</v>
      </c>
      <c r="AB42" s="122">
        <f t="shared" si="21"/>
        <v>339.8</v>
      </c>
      <c r="AC42" s="122">
        <f t="shared" si="21"/>
        <v>405.8</v>
      </c>
      <c r="AD42" s="122">
        <f t="shared" si="21"/>
        <v>410.4</v>
      </c>
      <c r="AE42" s="122">
        <f>AVERAGE(K42:O42)</f>
        <v>454.2</v>
      </c>
      <c r="AF42" s="122">
        <f t="shared" si="22"/>
        <v>551.4</v>
      </c>
      <c r="AG42" s="4">
        <f t="shared" si="22"/>
        <v>490.4</v>
      </c>
      <c r="AH42" s="47">
        <f t="shared" si="20"/>
        <v>485.83333333333331</v>
      </c>
      <c r="AN42" s="81" t="s">
        <v>6</v>
      </c>
      <c r="AO42" s="4"/>
      <c r="AP42" s="47">
        <v>490.4</v>
      </c>
    </row>
    <row r="43" spans="1:42" ht="13.8" x14ac:dyDescent="0.25">
      <c r="A43" s="588" t="s">
        <v>192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8"/>
      <c r="T43" s="180"/>
      <c r="U43" s="180"/>
      <c r="V43" s="181"/>
      <c r="AD43" s="178"/>
      <c r="AE43" s="178"/>
      <c r="AF43" s="178"/>
      <c r="AG43" s="1"/>
      <c r="AH43" s="116"/>
      <c r="AI43" s="434"/>
      <c r="AN43" s="84"/>
      <c r="AO43" s="1"/>
      <c r="AP43" s="1"/>
    </row>
    <row r="44" spans="1:42" ht="30" customHeight="1" x14ac:dyDescent="0.25">
      <c r="A44" s="489" t="s">
        <v>195</v>
      </c>
      <c r="B44" s="236">
        <v>2001</v>
      </c>
      <c r="C44" s="236">
        <v>2002</v>
      </c>
      <c r="D44" s="236">
        <v>2003</v>
      </c>
      <c r="E44" s="236">
        <v>2004</v>
      </c>
      <c r="F44" s="236">
        <v>2005</v>
      </c>
      <c r="G44" s="237">
        <v>2006</v>
      </c>
      <c r="H44" s="237">
        <v>2007</v>
      </c>
      <c r="I44" s="237">
        <v>2008</v>
      </c>
      <c r="J44" s="237">
        <v>2009</v>
      </c>
      <c r="K44" s="237" t="s">
        <v>27</v>
      </c>
      <c r="L44" s="237" t="s">
        <v>79</v>
      </c>
      <c r="M44" s="237" t="s">
        <v>83</v>
      </c>
      <c r="N44" s="237" t="s">
        <v>89</v>
      </c>
      <c r="O44" s="237" t="s">
        <v>122</v>
      </c>
      <c r="P44" s="237">
        <v>2015</v>
      </c>
      <c r="Q44" s="237">
        <v>2016</v>
      </c>
      <c r="R44" s="237">
        <v>2017</v>
      </c>
      <c r="S44" s="260"/>
      <c r="T44" s="242" t="s">
        <v>9</v>
      </c>
      <c r="U44" s="177" t="s">
        <v>54</v>
      </c>
      <c r="V44" s="177" t="s">
        <v>105</v>
      </c>
      <c r="W44" s="177" t="s">
        <v>106</v>
      </c>
      <c r="X44" s="177" t="s">
        <v>107</v>
      </c>
      <c r="Y44" s="177" t="s">
        <v>108</v>
      </c>
      <c r="Z44" s="177" t="s">
        <v>109</v>
      </c>
      <c r="AA44" s="177" t="s">
        <v>110</v>
      </c>
      <c r="AB44" s="177" t="s">
        <v>111</v>
      </c>
      <c r="AC44" s="177" t="s">
        <v>112</v>
      </c>
      <c r="AD44" s="177" t="s">
        <v>113</v>
      </c>
      <c r="AE44" s="177" t="s">
        <v>114</v>
      </c>
      <c r="AF44" s="177" t="s">
        <v>131</v>
      </c>
      <c r="AG44" s="492" t="s">
        <v>151</v>
      </c>
      <c r="AH44" s="512" t="s">
        <v>165</v>
      </c>
      <c r="AI44" s="544"/>
      <c r="AJ44" s="434"/>
      <c r="AN44" s="235" t="s">
        <v>87</v>
      </c>
      <c r="AO44" s="237">
        <v>2017</v>
      </c>
      <c r="AP44" s="543" t="s">
        <v>165</v>
      </c>
    </row>
    <row r="45" spans="1:42" ht="13.8" x14ac:dyDescent="0.25">
      <c r="A45" s="85" t="s">
        <v>4</v>
      </c>
      <c r="B45" s="13">
        <v>155.30000000000001</v>
      </c>
      <c r="C45" s="13">
        <v>118.1</v>
      </c>
      <c r="D45" s="13">
        <v>121.7</v>
      </c>
      <c r="E45" s="13">
        <v>63</v>
      </c>
      <c r="F45" s="12">
        <v>123.8</v>
      </c>
      <c r="G45" s="13">
        <v>203</v>
      </c>
      <c r="H45" s="13">
        <v>122</v>
      </c>
      <c r="I45" s="13">
        <v>101.7</v>
      </c>
      <c r="J45" s="13">
        <v>161.9</v>
      </c>
      <c r="K45" s="13">
        <v>136.4</v>
      </c>
      <c r="L45" s="13">
        <v>122.5</v>
      </c>
      <c r="M45" s="13">
        <v>236.7</v>
      </c>
      <c r="N45" s="13">
        <v>198.1</v>
      </c>
      <c r="O45" s="13">
        <v>144.9</v>
      </c>
      <c r="P45" s="13">
        <v>246.2</v>
      </c>
      <c r="Q45" s="13">
        <v>117</v>
      </c>
      <c r="R45" s="13">
        <v>165.9</v>
      </c>
      <c r="S45" s="48"/>
      <c r="T45" s="13">
        <f>SUM(B45:R45)</f>
        <v>2538.2000000000003</v>
      </c>
      <c r="U45" s="13">
        <f>AVERAGE(B45:R45)</f>
        <v>149.30588235294118</v>
      </c>
      <c r="V45" s="126">
        <f>AVERAGE(B45:O45)</f>
        <v>143.50714285714287</v>
      </c>
      <c r="W45" s="126">
        <f t="shared" ref="W45:AD47" si="23">AVERAGE(C45:G45)</f>
        <v>125.92</v>
      </c>
      <c r="X45" s="126">
        <f t="shared" si="23"/>
        <v>126.7</v>
      </c>
      <c r="Y45" s="126">
        <f t="shared" si="23"/>
        <v>122.7</v>
      </c>
      <c r="Z45" s="126">
        <f t="shared" si="23"/>
        <v>142.47999999999999</v>
      </c>
      <c r="AA45" s="127">
        <f t="shared" si="23"/>
        <v>145</v>
      </c>
      <c r="AB45" s="127">
        <f t="shared" si="23"/>
        <v>128.9</v>
      </c>
      <c r="AC45" s="127">
        <f t="shared" si="23"/>
        <v>151.84</v>
      </c>
      <c r="AD45" s="127">
        <f t="shared" si="23"/>
        <v>171.12</v>
      </c>
      <c r="AE45" s="127">
        <f t="shared" ref="AE45:AE52" si="24">AVERAGE(K45:O45)</f>
        <v>167.71999999999997</v>
      </c>
      <c r="AF45" s="127">
        <f t="shared" ref="AF45:AG47" si="25">AVERAGE(L45:P45)</f>
        <v>189.67999999999998</v>
      </c>
      <c r="AG45" s="13">
        <f t="shared" si="25"/>
        <v>188.57999999999998</v>
      </c>
      <c r="AH45" s="13">
        <f>AVERAGE(M45:R45)</f>
        <v>184.79999999999998</v>
      </c>
      <c r="AI45" s="434"/>
      <c r="AJ45" s="434"/>
      <c r="AN45" s="85" t="s">
        <v>4</v>
      </c>
      <c r="AO45" s="13">
        <v>165.9</v>
      </c>
      <c r="AP45" s="13">
        <v>184.79999999999998</v>
      </c>
    </row>
    <row r="46" spans="1:42" ht="13.8" x14ac:dyDescent="0.25">
      <c r="A46" s="81" t="s">
        <v>5</v>
      </c>
      <c r="B46" s="5">
        <v>28.2</v>
      </c>
      <c r="C46" s="5">
        <v>15.3</v>
      </c>
      <c r="D46" s="5">
        <v>3.1</v>
      </c>
      <c r="E46" s="5">
        <v>12</v>
      </c>
      <c r="F46" s="4">
        <v>14.5</v>
      </c>
      <c r="G46" s="5">
        <v>0</v>
      </c>
      <c r="H46" s="5">
        <v>10.1</v>
      </c>
      <c r="I46" s="5">
        <v>30.5</v>
      </c>
      <c r="J46" s="5">
        <v>12.4</v>
      </c>
      <c r="K46" s="5">
        <v>9</v>
      </c>
      <c r="L46" s="5">
        <v>29.9</v>
      </c>
      <c r="M46" s="5">
        <v>20.7</v>
      </c>
      <c r="N46" s="5">
        <v>28.1</v>
      </c>
      <c r="O46" s="5">
        <v>12.1</v>
      </c>
      <c r="P46" s="5">
        <v>0</v>
      </c>
      <c r="Q46" s="5">
        <v>12.1</v>
      </c>
      <c r="R46" s="5">
        <v>10</v>
      </c>
      <c r="S46" s="48"/>
      <c r="T46" s="47">
        <f>SUM(B46:R46)</f>
        <v>247.99999999999997</v>
      </c>
      <c r="U46" s="47">
        <f>AVERAGE(B46:R46)</f>
        <v>14.588235294117645</v>
      </c>
      <c r="V46" s="122">
        <f>AVERAGE(B46:F46)</f>
        <v>14.62</v>
      </c>
      <c r="W46" s="122">
        <f t="shared" si="23"/>
        <v>8.98</v>
      </c>
      <c r="X46" s="122">
        <f t="shared" si="23"/>
        <v>7.94</v>
      </c>
      <c r="Y46" s="122">
        <f t="shared" si="23"/>
        <v>13.419999999999998</v>
      </c>
      <c r="Z46" s="122">
        <f t="shared" si="23"/>
        <v>13.5</v>
      </c>
      <c r="AA46" s="122">
        <f t="shared" si="23"/>
        <v>12.4</v>
      </c>
      <c r="AB46" s="122">
        <f t="shared" si="23"/>
        <v>18.380000000000003</v>
      </c>
      <c r="AC46" s="122">
        <f t="shared" si="23"/>
        <v>20.5</v>
      </c>
      <c r="AD46" s="122">
        <f t="shared" si="23"/>
        <v>20.02</v>
      </c>
      <c r="AE46" s="122">
        <f t="shared" si="24"/>
        <v>19.959999999999997</v>
      </c>
      <c r="AF46" s="122">
        <f t="shared" si="25"/>
        <v>18.159999999999997</v>
      </c>
      <c r="AG46" s="5">
        <f t="shared" si="25"/>
        <v>14.6</v>
      </c>
      <c r="AH46" s="5">
        <f t="shared" ref="AH46:AH52" si="26">AVERAGE(M46:R46)</f>
        <v>13.833333333333334</v>
      </c>
      <c r="AI46" s="434"/>
      <c r="AJ46" s="434"/>
      <c r="AN46" s="81" t="s">
        <v>5</v>
      </c>
      <c r="AO46" s="5">
        <v>10</v>
      </c>
      <c r="AP46" s="5">
        <v>13.833333333333334</v>
      </c>
    </row>
    <row r="47" spans="1:42" ht="13.8" x14ac:dyDescent="0.25">
      <c r="A47" s="85" t="s">
        <v>10</v>
      </c>
      <c r="B47" s="12">
        <v>115</v>
      </c>
      <c r="C47" s="12">
        <v>112</v>
      </c>
      <c r="D47" s="12">
        <v>110</v>
      </c>
      <c r="E47" s="12">
        <v>110</v>
      </c>
      <c r="F47" s="12">
        <v>122</v>
      </c>
      <c r="G47" s="12">
        <v>72</v>
      </c>
      <c r="H47" s="12">
        <v>116</v>
      </c>
      <c r="I47" s="12">
        <v>120</v>
      </c>
      <c r="J47" s="12">
        <v>120</v>
      </c>
      <c r="K47" s="12">
        <v>120</v>
      </c>
      <c r="L47" s="12">
        <v>134</v>
      </c>
      <c r="M47" s="12">
        <v>133</v>
      </c>
      <c r="N47" s="12">
        <v>120</v>
      </c>
      <c r="O47" s="12">
        <v>120</v>
      </c>
      <c r="P47" s="12">
        <v>142</v>
      </c>
      <c r="Q47" s="12">
        <v>122</v>
      </c>
      <c r="R47" s="12">
        <v>136</v>
      </c>
      <c r="S47" s="48"/>
      <c r="T47" s="13">
        <f>SUM(B47:R47)</f>
        <v>2024</v>
      </c>
      <c r="U47" s="13">
        <f>AVERAGE(B47:R47)</f>
        <v>119.05882352941177</v>
      </c>
      <c r="V47" s="126">
        <f>AVERAGE(B47:F47)</f>
        <v>113.8</v>
      </c>
      <c r="W47" s="126">
        <f t="shared" si="23"/>
        <v>105.2</v>
      </c>
      <c r="X47" s="126">
        <f t="shared" si="23"/>
        <v>106</v>
      </c>
      <c r="Y47" s="126">
        <f t="shared" si="23"/>
        <v>108</v>
      </c>
      <c r="Z47" s="126">
        <f t="shared" si="23"/>
        <v>110</v>
      </c>
      <c r="AA47" s="126">
        <f t="shared" si="23"/>
        <v>109.6</v>
      </c>
      <c r="AB47" s="127">
        <f t="shared" si="23"/>
        <v>122</v>
      </c>
      <c r="AC47" s="127">
        <f t="shared" si="23"/>
        <v>125.4</v>
      </c>
      <c r="AD47" s="127">
        <f t="shared" si="23"/>
        <v>125.4</v>
      </c>
      <c r="AE47" s="127">
        <f t="shared" si="24"/>
        <v>125.4</v>
      </c>
      <c r="AF47" s="127">
        <f t="shared" si="25"/>
        <v>129.80000000000001</v>
      </c>
      <c r="AG47" s="12">
        <f t="shared" si="25"/>
        <v>127.4</v>
      </c>
      <c r="AH47" s="13">
        <f t="shared" si="26"/>
        <v>128.83333333333334</v>
      </c>
      <c r="AN47" s="85" t="s">
        <v>10</v>
      </c>
      <c r="AO47" s="12">
        <v>136</v>
      </c>
      <c r="AP47" s="12">
        <v>128.83333333333334</v>
      </c>
    </row>
    <row r="48" spans="1:42" s="248" customFormat="1" ht="13.8" x14ac:dyDescent="0.25">
      <c r="A48" s="246" t="s">
        <v>120</v>
      </c>
      <c r="B48" s="271" t="s">
        <v>17</v>
      </c>
      <c r="C48" s="271" t="s">
        <v>17</v>
      </c>
      <c r="D48" s="271" t="s">
        <v>17</v>
      </c>
      <c r="E48" s="271" t="s">
        <v>17</v>
      </c>
      <c r="F48" s="271" t="s">
        <v>17</v>
      </c>
      <c r="G48" s="271" t="s">
        <v>17</v>
      </c>
      <c r="H48" s="271" t="s">
        <v>17</v>
      </c>
      <c r="I48" s="271" t="s">
        <v>17</v>
      </c>
      <c r="J48" s="271" t="s">
        <v>17</v>
      </c>
      <c r="K48" s="271" t="s">
        <v>17</v>
      </c>
      <c r="L48" s="271" t="s">
        <v>17</v>
      </c>
      <c r="M48" s="271" t="s">
        <v>17</v>
      </c>
      <c r="N48" s="247"/>
      <c r="O48" s="247">
        <v>73</v>
      </c>
      <c r="P48" s="247">
        <v>68</v>
      </c>
      <c r="Q48" s="247">
        <v>64</v>
      </c>
      <c r="R48" s="247">
        <v>78</v>
      </c>
      <c r="S48" s="48"/>
      <c r="T48" s="47">
        <f>SUM(O48:R48)</f>
        <v>283</v>
      </c>
      <c r="U48" s="13">
        <f>AVERAGE(O48:R48)</f>
        <v>70.75</v>
      </c>
      <c r="V48" s="271" t="s">
        <v>17</v>
      </c>
      <c r="W48" s="271" t="s">
        <v>17</v>
      </c>
      <c r="X48" s="271" t="s">
        <v>17</v>
      </c>
      <c r="Y48" s="271" t="s">
        <v>17</v>
      </c>
      <c r="Z48" s="271" t="s">
        <v>17</v>
      </c>
      <c r="AA48" s="271" t="s">
        <v>17</v>
      </c>
      <c r="AB48" s="271" t="s">
        <v>17</v>
      </c>
      <c r="AC48" s="271" t="s">
        <v>17</v>
      </c>
      <c r="AD48" s="134"/>
      <c r="AE48" s="134">
        <f t="shared" si="24"/>
        <v>73</v>
      </c>
      <c r="AF48" s="134">
        <f>AVERAGE(O48:P48)</f>
        <v>70.5</v>
      </c>
      <c r="AG48" s="247">
        <f>AVERAGE(P48:Q48)</f>
        <v>66</v>
      </c>
      <c r="AH48" s="47">
        <f t="shared" si="26"/>
        <v>70.75</v>
      </c>
      <c r="AN48" s="246" t="s">
        <v>120</v>
      </c>
      <c r="AO48" s="247">
        <v>78</v>
      </c>
      <c r="AP48" s="247">
        <v>70.75</v>
      </c>
    </row>
    <row r="49" spans="1:42" s="248" customFormat="1" ht="13.8" x14ac:dyDescent="0.25">
      <c r="A49" s="249" t="s">
        <v>121</v>
      </c>
      <c r="B49" s="271" t="s">
        <v>17</v>
      </c>
      <c r="C49" s="271" t="s">
        <v>17</v>
      </c>
      <c r="D49" s="271" t="s">
        <v>17</v>
      </c>
      <c r="E49" s="271" t="s">
        <v>17</v>
      </c>
      <c r="F49" s="271" t="s">
        <v>17</v>
      </c>
      <c r="G49" s="271" t="s">
        <v>17</v>
      </c>
      <c r="H49" s="271" t="s">
        <v>17</v>
      </c>
      <c r="I49" s="271" t="s">
        <v>17</v>
      </c>
      <c r="J49" s="271" t="s">
        <v>17</v>
      </c>
      <c r="K49" s="271" t="s">
        <v>17</v>
      </c>
      <c r="L49" s="271" t="s">
        <v>17</v>
      </c>
      <c r="M49" s="271" t="s">
        <v>17</v>
      </c>
      <c r="N49" s="250"/>
      <c r="O49" s="264">
        <f>O48/O47</f>
        <v>0.60833333333333328</v>
      </c>
      <c r="P49" s="264">
        <f>P48/P47</f>
        <v>0.47887323943661969</v>
      </c>
      <c r="Q49" s="264">
        <f>Q48/Q47</f>
        <v>0.52459016393442626</v>
      </c>
      <c r="R49" s="264">
        <f>R48/R47</f>
        <v>0.57352941176470584</v>
      </c>
      <c r="S49" s="48"/>
      <c r="T49" s="60">
        <f>SUM(O49:R49)</f>
        <v>2.1853261484690849</v>
      </c>
      <c r="U49" s="616">
        <f>AVERAGE(O49:R49)</f>
        <v>0.54633153711727123</v>
      </c>
      <c r="V49" s="271" t="s">
        <v>17</v>
      </c>
      <c r="W49" s="271" t="s">
        <v>17</v>
      </c>
      <c r="X49" s="271" t="s">
        <v>17</v>
      </c>
      <c r="Y49" s="271" t="s">
        <v>17</v>
      </c>
      <c r="Z49" s="271" t="s">
        <v>17</v>
      </c>
      <c r="AA49" s="271" t="s">
        <v>17</v>
      </c>
      <c r="AB49" s="271" t="s">
        <v>17</v>
      </c>
      <c r="AC49" s="271" t="s">
        <v>17</v>
      </c>
      <c r="AD49" s="127"/>
      <c r="AE49" s="576">
        <f t="shared" si="24"/>
        <v>0.60833333333333328</v>
      </c>
      <c r="AF49" s="576">
        <f>AVERAGE(O49:P49)</f>
        <v>0.54360328638497646</v>
      </c>
      <c r="AG49" s="264">
        <f>AVERAGE(P49:Q49)</f>
        <v>0.50173170168552295</v>
      </c>
      <c r="AH49" s="264">
        <f t="shared" si="26"/>
        <v>0.54633153711727123</v>
      </c>
      <c r="AN49" s="249" t="s">
        <v>121</v>
      </c>
      <c r="AO49" s="264">
        <v>0.57352941176470584</v>
      </c>
      <c r="AP49" s="264">
        <v>0.54633153711727123</v>
      </c>
    </row>
    <row r="50" spans="1:42" s="248" customFormat="1" ht="13.8" x14ac:dyDescent="0.25">
      <c r="A50" s="246" t="s">
        <v>7</v>
      </c>
      <c r="B50" s="247">
        <v>39</v>
      </c>
      <c r="C50" s="247">
        <v>15</v>
      </c>
      <c r="D50" s="247">
        <v>24</v>
      </c>
      <c r="E50" s="247">
        <v>15</v>
      </c>
      <c r="F50" s="247">
        <v>25</v>
      </c>
      <c r="G50" s="247">
        <v>30</v>
      </c>
      <c r="H50" s="247">
        <v>35</v>
      </c>
      <c r="I50" s="247">
        <v>10</v>
      </c>
      <c r="J50" s="247">
        <v>24</v>
      </c>
      <c r="K50" s="247">
        <v>24</v>
      </c>
      <c r="L50" s="247">
        <v>13</v>
      </c>
      <c r="M50" s="247">
        <v>16</v>
      </c>
      <c r="N50" s="247">
        <v>30</v>
      </c>
      <c r="O50" s="247">
        <v>33</v>
      </c>
      <c r="P50" s="247">
        <v>42</v>
      </c>
      <c r="Q50" s="247">
        <v>11</v>
      </c>
      <c r="R50" s="247">
        <v>34</v>
      </c>
      <c r="S50" s="48"/>
      <c r="T50" s="47">
        <f>SUM(B50:R50)</f>
        <v>420</v>
      </c>
      <c r="U50" s="47">
        <f>AVERAGE(B50:R50)</f>
        <v>24.705882352941178</v>
      </c>
      <c r="V50" s="134">
        <f t="shared" ref="V50:AD52" si="27">AVERAGE(B50:F50)</f>
        <v>23.6</v>
      </c>
      <c r="W50" s="134">
        <f t="shared" si="27"/>
        <v>21.8</v>
      </c>
      <c r="X50" s="134">
        <f t="shared" si="27"/>
        <v>25.8</v>
      </c>
      <c r="Y50" s="134">
        <f t="shared" si="27"/>
        <v>23</v>
      </c>
      <c r="Z50" s="134">
        <f t="shared" si="27"/>
        <v>24.8</v>
      </c>
      <c r="AA50" s="134">
        <f t="shared" si="27"/>
        <v>24.6</v>
      </c>
      <c r="AB50" s="134">
        <f t="shared" si="27"/>
        <v>21.2</v>
      </c>
      <c r="AC50" s="134">
        <f t="shared" si="27"/>
        <v>17.399999999999999</v>
      </c>
      <c r="AD50" s="134">
        <f t="shared" si="27"/>
        <v>21.4</v>
      </c>
      <c r="AE50" s="134">
        <f t="shared" si="24"/>
        <v>23.2</v>
      </c>
      <c r="AF50" s="134">
        <f t="shared" ref="AF50:AG52" si="28">AVERAGE(L50:P50)</f>
        <v>26.8</v>
      </c>
      <c r="AG50" s="247">
        <f t="shared" si="28"/>
        <v>26.4</v>
      </c>
      <c r="AH50" s="47">
        <f t="shared" si="26"/>
        <v>27.666666666666668</v>
      </c>
      <c r="AN50" s="246" t="s">
        <v>7</v>
      </c>
      <c r="AO50" s="247">
        <v>34</v>
      </c>
      <c r="AP50" s="56">
        <v>27.666666666666668</v>
      </c>
    </row>
    <row r="51" spans="1:42" s="248" customFormat="1" ht="13.8" x14ac:dyDescent="0.25">
      <c r="A51" s="249" t="s">
        <v>8</v>
      </c>
      <c r="B51" s="250">
        <v>2</v>
      </c>
      <c r="C51" s="250">
        <v>2</v>
      </c>
      <c r="D51" s="250">
        <v>3</v>
      </c>
      <c r="E51" s="250">
        <v>3</v>
      </c>
      <c r="F51" s="250">
        <v>3</v>
      </c>
      <c r="G51" s="250">
        <v>4</v>
      </c>
      <c r="H51" s="250">
        <v>3</v>
      </c>
      <c r="I51" s="250">
        <v>2</v>
      </c>
      <c r="J51" s="250">
        <v>1</v>
      </c>
      <c r="K51" s="250">
        <v>1</v>
      </c>
      <c r="L51" s="250">
        <v>12</v>
      </c>
      <c r="M51" s="250">
        <v>3</v>
      </c>
      <c r="N51" s="250">
        <v>5</v>
      </c>
      <c r="O51" s="250">
        <v>13</v>
      </c>
      <c r="P51" s="250">
        <v>11</v>
      </c>
      <c r="Q51" s="250">
        <v>19</v>
      </c>
      <c r="R51" s="250">
        <v>19</v>
      </c>
      <c r="S51" s="48"/>
      <c r="T51" s="60">
        <f>SUM(B51:R51)</f>
        <v>106</v>
      </c>
      <c r="U51" s="60">
        <f>AVERAGE(B51:R51)</f>
        <v>6.2352941176470589</v>
      </c>
      <c r="V51" s="127">
        <f t="shared" si="27"/>
        <v>2.6</v>
      </c>
      <c r="W51" s="127">
        <f t="shared" si="27"/>
        <v>3</v>
      </c>
      <c r="X51" s="127">
        <f t="shared" si="27"/>
        <v>3.2</v>
      </c>
      <c r="Y51" s="127">
        <f t="shared" si="27"/>
        <v>3</v>
      </c>
      <c r="Z51" s="127">
        <f t="shared" si="27"/>
        <v>2.6</v>
      </c>
      <c r="AA51" s="127">
        <f t="shared" si="27"/>
        <v>2.2000000000000002</v>
      </c>
      <c r="AB51" s="127">
        <f t="shared" si="27"/>
        <v>3.8</v>
      </c>
      <c r="AC51" s="127">
        <f t="shared" si="27"/>
        <v>3.8</v>
      </c>
      <c r="AD51" s="127">
        <f t="shared" si="27"/>
        <v>4.4000000000000004</v>
      </c>
      <c r="AE51" s="127">
        <f t="shared" si="24"/>
        <v>6.8</v>
      </c>
      <c r="AF51" s="127">
        <f t="shared" si="28"/>
        <v>8.8000000000000007</v>
      </c>
      <c r="AG51" s="250">
        <f t="shared" si="28"/>
        <v>10.199999999999999</v>
      </c>
      <c r="AH51" s="60">
        <f t="shared" si="26"/>
        <v>11.666666666666666</v>
      </c>
      <c r="AN51" s="249" t="s">
        <v>8</v>
      </c>
      <c r="AO51" s="250">
        <v>19</v>
      </c>
      <c r="AP51" s="565">
        <v>11.666666666666666</v>
      </c>
    </row>
    <row r="52" spans="1:42" s="248" customFormat="1" ht="13.8" x14ac:dyDescent="0.25">
      <c r="A52" s="246" t="s">
        <v>6</v>
      </c>
      <c r="B52" s="247">
        <v>194</v>
      </c>
      <c r="C52" s="247">
        <v>588</v>
      </c>
      <c r="D52" s="247">
        <v>212</v>
      </c>
      <c r="E52" s="247">
        <v>243</v>
      </c>
      <c r="F52" s="247">
        <v>418</v>
      </c>
      <c r="G52" s="247">
        <v>321</v>
      </c>
      <c r="H52" s="247">
        <v>680</v>
      </c>
      <c r="I52" s="247">
        <v>832</v>
      </c>
      <c r="J52" s="247">
        <v>367</v>
      </c>
      <c r="K52" s="247">
        <v>371</v>
      </c>
      <c r="L52" s="247">
        <v>575</v>
      </c>
      <c r="M52" s="247">
        <v>1192</v>
      </c>
      <c r="N52" s="247">
        <v>1352</v>
      </c>
      <c r="O52" s="247">
        <v>738</v>
      </c>
      <c r="P52" s="247">
        <v>1192</v>
      </c>
      <c r="Q52" s="247">
        <v>1903</v>
      </c>
      <c r="R52" s="247">
        <v>293</v>
      </c>
      <c r="S52" s="48"/>
      <c r="T52" s="47">
        <f>SUM(B52:R52)</f>
        <v>11471</v>
      </c>
      <c r="U52" s="47">
        <f>AVERAGE(B52:R52)</f>
        <v>674.76470588235293</v>
      </c>
      <c r="V52" s="134">
        <f t="shared" si="27"/>
        <v>331</v>
      </c>
      <c r="W52" s="134">
        <f t="shared" si="27"/>
        <v>356.4</v>
      </c>
      <c r="X52" s="134">
        <f t="shared" si="27"/>
        <v>374.8</v>
      </c>
      <c r="Y52" s="134">
        <f t="shared" si="27"/>
        <v>498.8</v>
      </c>
      <c r="Z52" s="134">
        <f t="shared" si="27"/>
        <v>523.6</v>
      </c>
      <c r="AA52" s="134">
        <f t="shared" si="27"/>
        <v>514.20000000000005</v>
      </c>
      <c r="AB52" s="134">
        <f t="shared" si="27"/>
        <v>565</v>
      </c>
      <c r="AC52" s="134">
        <f t="shared" si="27"/>
        <v>667.4</v>
      </c>
      <c r="AD52" s="134">
        <f t="shared" si="27"/>
        <v>771.4</v>
      </c>
      <c r="AE52" s="134">
        <f t="shared" si="24"/>
        <v>845.6</v>
      </c>
      <c r="AF52" s="134">
        <f t="shared" si="28"/>
        <v>1009.8</v>
      </c>
      <c r="AG52" s="247">
        <f t="shared" si="28"/>
        <v>1275.4000000000001</v>
      </c>
      <c r="AH52" s="47">
        <f t="shared" si="26"/>
        <v>1111.6666666666667</v>
      </c>
      <c r="AN52" s="246" t="s">
        <v>6</v>
      </c>
      <c r="AO52" s="247"/>
      <c r="AP52" s="247">
        <v>1275.4000000000001</v>
      </c>
    </row>
    <row r="53" spans="1:42" ht="13.8" x14ac:dyDescent="0.25">
      <c r="A53" s="587" t="s">
        <v>193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"/>
      <c r="T53" s="21"/>
      <c r="U53" s="21"/>
      <c r="V53" s="123"/>
      <c r="W53" s="176"/>
      <c r="X53" s="182"/>
      <c r="Y53" s="182"/>
      <c r="Z53" s="182"/>
      <c r="AA53" s="182"/>
      <c r="AB53" s="182"/>
      <c r="AC53" s="182"/>
      <c r="AD53" s="182"/>
      <c r="AE53" s="182"/>
      <c r="AF53" s="374"/>
      <c r="AG53" s="20"/>
      <c r="AH53" s="45"/>
      <c r="AI53" s="175"/>
      <c r="AJ53" s="175"/>
      <c r="AK53" s="175"/>
      <c r="AN53" s="82"/>
      <c r="AO53" s="20"/>
      <c r="AP53" s="20"/>
    </row>
    <row r="54" spans="1:42" ht="24.9" customHeight="1" x14ac:dyDescent="0.25">
      <c r="A54" s="235" t="s">
        <v>152</v>
      </c>
      <c r="B54" s="239">
        <v>2001</v>
      </c>
      <c r="C54" s="239">
        <v>2002</v>
      </c>
      <c r="D54" s="239">
        <v>2003</v>
      </c>
      <c r="E54" s="239">
        <v>2004</v>
      </c>
      <c r="F54" s="239">
        <v>2005</v>
      </c>
      <c r="G54" s="235">
        <v>2006</v>
      </c>
      <c r="H54" s="235">
        <v>2007</v>
      </c>
      <c r="I54" s="235">
        <v>2008</v>
      </c>
      <c r="J54" s="237">
        <v>2009</v>
      </c>
      <c r="K54" s="237">
        <v>2010</v>
      </c>
      <c r="L54" s="237">
        <v>2011</v>
      </c>
      <c r="M54" s="237">
        <v>2012</v>
      </c>
      <c r="N54" s="237">
        <v>2013</v>
      </c>
      <c r="O54" s="237">
        <v>2014</v>
      </c>
      <c r="P54" s="237">
        <v>2015</v>
      </c>
      <c r="Q54" s="237">
        <v>2016</v>
      </c>
      <c r="R54" s="237">
        <v>2017</v>
      </c>
      <c r="S54" s="6"/>
      <c r="T54" s="242" t="s">
        <v>9</v>
      </c>
      <c r="U54" s="177" t="s">
        <v>54</v>
      </c>
      <c r="V54" s="177" t="s">
        <v>105</v>
      </c>
      <c r="W54" s="183" t="s">
        <v>106</v>
      </c>
      <c r="X54" s="183" t="s">
        <v>107</v>
      </c>
      <c r="Y54" s="183" t="s">
        <v>108</v>
      </c>
      <c r="Z54" s="183" t="s">
        <v>109</v>
      </c>
      <c r="AA54" s="183" t="s">
        <v>110</v>
      </c>
      <c r="AB54" s="183" t="s">
        <v>111</v>
      </c>
      <c r="AC54" s="183" t="s">
        <v>112</v>
      </c>
      <c r="AD54" s="183" t="s">
        <v>113</v>
      </c>
      <c r="AE54" s="183" t="s">
        <v>114</v>
      </c>
      <c r="AF54" s="177" t="s">
        <v>131</v>
      </c>
      <c r="AG54" s="492" t="s">
        <v>151</v>
      </c>
      <c r="AH54" s="511" t="s">
        <v>165</v>
      </c>
      <c r="AN54" s="235" t="s">
        <v>48</v>
      </c>
      <c r="AO54" s="237">
        <v>2017</v>
      </c>
      <c r="AP54" s="492" t="s">
        <v>165</v>
      </c>
    </row>
    <row r="55" spans="1:42" ht="13.8" x14ac:dyDescent="0.25">
      <c r="A55" s="86" t="s">
        <v>4</v>
      </c>
      <c r="B55" s="15">
        <v>102.6</v>
      </c>
      <c r="C55" s="15">
        <v>163.1</v>
      </c>
      <c r="D55" s="15">
        <v>149.9</v>
      </c>
      <c r="E55" s="14">
        <v>118.4</v>
      </c>
      <c r="F55" s="15">
        <v>129.69999999999999</v>
      </c>
      <c r="G55" s="15">
        <v>189.9</v>
      </c>
      <c r="H55" s="15">
        <v>155.1</v>
      </c>
      <c r="I55" s="39">
        <v>84.2</v>
      </c>
      <c r="J55" s="15">
        <v>73.099999999999994</v>
      </c>
      <c r="K55" s="15">
        <v>86</v>
      </c>
      <c r="L55" s="15">
        <v>107.2</v>
      </c>
      <c r="M55" s="15">
        <v>343.3</v>
      </c>
      <c r="N55" s="15">
        <v>173.1</v>
      </c>
      <c r="O55" s="15">
        <v>110.3</v>
      </c>
      <c r="P55" s="15">
        <v>227.4</v>
      </c>
      <c r="Q55" s="15">
        <v>206.1</v>
      </c>
      <c r="R55" s="15">
        <v>178.3</v>
      </c>
      <c r="S55" s="2"/>
      <c r="T55" s="15">
        <f>SUM(B55:R55)</f>
        <v>2597.6999999999998</v>
      </c>
      <c r="U55" s="15">
        <f>AVERAGE(B55:R55)</f>
        <v>152.80588235294115</v>
      </c>
      <c r="V55" s="128">
        <f t="shared" ref="V55:AG57" si="29">AVERAGE(B55:F55)</f>
        <v>132.74</v>
      </c>
      <c r="W55" s="128">
        <f t="shared" si="29"/>
        <v>150.19999999999999</v>
      </c>
      <c r="X55" s="128">
        <f t="shared" si="29"/>
        <v>148.6</v>
      </c>
      <c r="Y55" s="128">
        <f t="shared" si="29"/>
        <v>135.46</v>
      </c>
      <c r="Z55" s="128">
        <f t="shared" si="29"/>
        <v>126.40000000000002</v>
      </c>
      <c r="AA55" s="128">
        <f t="shared" si="29"/>
        <v>117.66</v>
      </c>
      <c r="AB55" s="129">
        <f t="shared" si="29"/>
        <v>101.11999999999999</v>
      </c>
      <c r="AC55" s="129">
        <f t="shared" si="29"/>
        <v>138.76</v>
      </c>
      <c r="AD55" s="129">
        <f t="shared" si="29"/>
        <v>156.54000000000002</v>
      </c>
      <c r="AE55" s="129">
        <f t="shared" si="29"/>
        <v>163.98</v>
      </c>
      <c r="AF55" s="129">
        <f t="shared" si="29"/>
        <v>192.26</v>
      </c>
      <c r="AG55" s="15">
        <f t="shared" si="29"/>
        <v>212.03999999999996</v>
      </c>
      <c r="AH55" s="15">
        <f t="shared" ref="AH55" si="30">AVERAGE(M55:R55)</f>
        <v>206.41666666666663</v>
      </c>
      <c r="AN55" s="86" t="s">
        <v>4</v>
      </c>
      <c r="AO55" s="15">
        <v>178.3</v>
      </c>
      <c r="AP55" s="15">
        <v>206.41666666666663</v>
      </c>
    </row>
    <row r="56" spans="1:42" ht="13.8" x14ac:dyDescent="0.25">
      <c r="A56" s="87" t="s">
        <v>5</v>
      </c>
      <c r="B56" s="10">
        <v>18.8</v>
      </c>
      <c r="C56" s="10">
        <v>8.1</v>
      </c>
      <c r="D56" s="10">
        <v>5.0999999999999996</v>
      </c>
      <c r="E56" s="9">
        <v>11.1</v>
      </c>
      <c r="F56" s="10">
        <v>5.0999999999999996</v>
      </c>
      <c r="G56" s="10">
        <v>43.1</v>
      </c>
      <c r="H56" s="10">
        <v>24</v>
      </c>
      <c r="I56" s="40">
        <v>18.2</v>
      </c>
      <c r="J56" s="10">
        <v>24.4</v>
      </c>
      <c r="K56" s="10">
        <v>20.9</v>
      </c>
      <c r="L56" s="10">
        <v>41.8</v>
      </c>
      <c r="M56" s="10">
        <v>49.5</v>
      </c>
      <c r="N56" s="10">
        <v>8.1999999999999993</v>
      </c>
      <c r="O56" s="10">
        <v>11.7</v>
      </c>
      <c r="P56" s="10">
        <v>0</v>
      </c>
      <c r="Q56" s="10">
        <v>25.3</v>
      </c>
      <c r="R56" s="10">
        <v>29.3</v>
      </c>
      <c r="S56" s="2"/>
      <c r="T56" s="47">
        <f>SUM(B56:R56)</f>
        <v>344.6</v>
      </c>
      <c r="U56" s="47">
        <f>AVERAGE(B56:R56)</f>
        <v>20.27058823529412</v>
      </c>
      <c r="V56" s="122">
        <f t="shared" si="29"/>
        <v>9.64</v>
      </c>
      <c r="W56" s="122">
        <f t="shared" si="29"/>
        <v>14.5</v>
      </c>
      <c r="X56" s="122">
        <f t="shared" si="29"/>
        <v>17.68</v>
      </c>
      <c r="Y56" s="122">
        <f t="shared" si="29"/>
        <v>20.3</v>
      </c>
      <c r="Z56" s="122">
        <f t="shared" si="29"/>
        <v>22.96</v>
      </c>
      <c r="AA56" s="122">
        <f t="shared" si="29"/>
        <v>26.119999999999997</v>
      </c>
      <c r="AB56" s="122">
        <f t="shared" si="29"/>
        <v>25.860000000000003</v>
      </c>
      <c r="AC56" s="122">
        <f t="shared" si="29"/>
        <v>30.959999999999997</v>
      </c>
      <c r="AD56" s="122">
        <f t="shared" si="29"/>
        <v>28.959999999999997</v>
      </c>
      <c r="AE56" s="122">
        <f t="shared" si="29"/>
        <v>26.419999999999998</v>
      </c>
      <c r="AF56" s="122">
        <f t="shared" si="29"/>
        <v>22.240000000000002</v>
      </c>
      <c r="AG56" s="10">
        <f t="shared" si="29"/>
        <v>18.940000000000001</v>
      </c>
      <c r="AH56" s="10">
        <f>AVERAGE(M56:R56)</f>
        <v>20.666666666666668</v>
      </c>
      <c r="AN56" s="87" t="s">
        <v>5</v>
      </c>
      <c r="AO56" s="10">
        <v>29.3</v>
      </c>
      <c r="AP56" s="10">
        <v>20.666666666666668</v>
      </c>
    </row>
    <row r="57" spans="1:42" ht="13.8" x14ac:dyDescent="0.25">
      <c r="A57" s="86" t="s">
        <v>10</v>
      </c>
      <c r="B57" s="14">
        <v>122</v>
      </c>
      <c r="C57" s="14">
        <v>128</v>
      </c>
      <c r="D57" s="14">
        <v>122</v>
      </c>
      <c r="E57" s="14">
        <v>124</v>
      </c>
      <c r="F57" s="16">
        <v>121</v>
      </c>
      <c r="G57" s="16">
        <v>90</v>
      </c>
      <c r="H57" s="16">
        <v>118</v>
      </c>
      <c r="I57" s="41">
        <v>120</v>
      </c>
      <c r="J57" s="16">
        <v>120</v>
      </c>
      <c r="K57" s="16">
        <v>136</v>
      </c>
      <c r="L57" s="16">
        <v>123</v>
      </c>
      <c r="M57" s="16">
        <v>164</v>
      </c>
      <c r="N57" s="16">
        <v>134</v>
      </c>
      <c r="O57" s="16">
        <v>139</v>
      </c>
      <c r="P57" s="16">
        <v>151</v>
      </c>
      <c r="Q57" s="16">
        <v>120</v>
      </c>
      <c r="R57" s="16">
        <v>142</v>
      </c>
      <c r="S57" s="2"/>
      <c r="T57" s="15">
        <f>SUM(B57:R57)</f>
        <v>2174</v>
      </c>
      <c r="U57" s="15">
        <f>AVERAGE(B57:R57)</f>
        <v>127.88235294117646</v>
      </c>
      <c r="V57" s="128">
        <f t="shared" si="29"/>
        <v>123.4</v>
      </c>
      <c r="W57" s="128">
        <f t="shared" si="29"/>
        <v>117</v>
      </c>
      <c r="X57" s="128">
        <f t="shared" si="29"/>
        <v>115</v>
      </c>
      <c r="Y57" s="128">
        <f t="shared" si="29"/>
        <v>114.6</v>
      </c>
      <c r="Z57" s="128">
        <f t="shared" si="29"/>
        <v>113.8</v>
      </c>
      <c r="AA57" s="128">
        <f t="shared" si="29"/>
        <v>116.8</v>
      </c>
      <c r="AB57" s="129">
        <f t="shared" si="29"/>
        <v>123.4</v>
      </c>
      <c r="AC57" s="129">
        <f t="shared" si="29"/>
        <v>132.6</v>
      </c>
      <c r="AD57" s="129">
        <f t="shared" si="29"/>
        <v>135.4</v>
      </c>
      <c r="AE57" s="129">
        <f t="shared" si="29"/>
        <v>139.19999999999999</v>
      </c>
      <c r="AF57" s="129">
        <f t="shared" si="29"/>
        <v>142.19999999999999</v>
      </c>
      <c r="AG57" s="16">
        <f t="shared" si="29"/>
        <v>141.6</v>
      </c>
      <c r="AH57" s="15">
        <f t="shared" ref="AH57:AH62" si="31">AVERAGE(M57:R57)</f>
        <v>141.66666666666666</v>
      </c>
      <c r="AN57" s="86" t="s">
        <v>10</v>
      </c>
      <c r="AO57" s="16">
        <v>142</v>
      </c>
      <c r="AP57" s="566">
        <v>141.66666666666666</v>
      </c>
    </row>
    <row r="58" spans="1:42" s="248" customFormat="1" ht="13.8" x14ac:dyDescent="0.25">
      <c r="A58" s="246" t="s">
        <v>120</v>
      </c>
      <c r="B58" s="184" t="s">
        <v>17</v>
      </c>
      <c r="C58" s="184" t="s">
        <v>17</v>
      </c>
      <c r="D58" s="184" t="s">
        <v>17</v>
      </c>
      <c r="E58" s="184" t="s">
        <v>17</v>
      </c>
      <c r="F58" s="184" t="s">
        <v>17</v>
      </c>
      <c r="G58" s="184" t="s">
        <v>17</v>
      </c>
      <c r="H58" s="184" t="s">
        <v>17</v>
      </c>
      <c r="I58" s="184" t="s">
        <v>17</v>
      </c>
      <c r="J58" s="184" t="s">
        <v>17</v>
      </c>
      <c r="K58" s="184" t="s">
        <v>17</v>
      </c>
      <c r="L58" s="184" t="s">
        <v>17</v>
      </c>
      <c r="M58" s="184" t="s">
        <v>17</v>
      </c>
      <c r="N58" s="213"/>
      <c r="O58" s="213">
        <v>67</v>
      </c>
      <c r="P58" s="213">
        <v>76</v>
      </c>
      <c r="Q58" s="213">
        <v>70</v>
      </c>
      <c r="R58" s="213">
        <v>75</v>
      </c>
      <c r="S58" s="48"/>
      <c r="T58" s="47">
        <f>SUM(O58:R58)</f>
        <v>288</v>
      </c>
      <c r="U58" s="15">
        <f>AVERAGE(O58:R58)</f>
        <v>72</v>
      </c>
      <c r="V58" s="184" t="s">
        <v>17</v>
      </c>
      <c r="W58" s="184" t="s">
        <v>17</v>
      </c>
      <c r="X58" s="184" t="s">
        <v>17</v>
      </c>
      <c r="Y58" s="184" t="s">
        <v>17</v>
      </c>
      <c r="Z58" s="184" t="s">
        <v>17</v>
      </c>
      <c r="AA58" s="184" t="s">
        <v>17</v>
      </c>
      <c r="AB58" s="184" t="s">
        <v>17</v>
      </c>
      <c r="AC58" s="184" t="s">
        <v>17</v>
      </c>
      <c r="AD58" s="134"/>
      <c r="AE58" s="134">
        <f>AVERAGE(K58:O58)</f>
        <v>67</v>
      </c>
      <c r="AF58" s="134">
        <f>AVERAGE(O58:P58)</f>
        <v>71.5</v>
      </c>
      <c r="AG58" s="213">
        <f>AVERAGE(P58:Q58)</f>
        <v>73</v>
      </c>
      <c r="AH58" s="47">
        <f t="shared" si="31"/>
        <v>72</v>
      </c>
      <c r="AN58" s="246" t="s">
        <v>120</v>
      </c>
      <c r="AO58" s="213">
        <v>75</v>
      </c>
      <c r="AP58" s="213">
        <v>72</v>
      </c>
    </row>
    <row r="59" spans="1:42" ht="13.8" x14ac:dyDescent="0.25">
      <c r="A59" s="251" t="s">
        <v>121</v>
      </c>
      <c r="B59" s="184" t="s">
        <v>17</v>
      </c>
      <c r="C59" s="184" t="s">
        <v>17</v>
      </c>
      <c r="D59" s="184" t="s">
        <v>17</v>
      </c>
      <c r="E59" s="184" t="s">
        <v>17</v>
      </c>
      <c r="F59" s="184" t="s">
        <v>17</v>
      </c>
      <c r="G59" s="184" t="s">
        <v>17</v>
      </c>
      <c r="H59" s="184" t="s">
        <v>17</v>
      </c>
      <c r="I59" s="184" t="s">
        <v>17</v>
      </c>
      <c r="J59" s="184" t="s">
        <v>17</v>
      </c>
      <c r="K59" s="184" t="s">
        <v>17</v>
      </c>
      <c r="L59" s="184" t="s">
        <v>17</v>
      </c>
      <c r="M59" s="184" t="s">
        <v>17</v>
      </c>
      <c r="N59" s="55"/>
      <c r="O59" s="268">
        <f>O58/O57</f>
        <v>0.48201438848920863</v>
      </c>
      <c r="P59" s="268">
        <f>P58/P57</f>
        <v>0.50331125827814571</v>
      </c>
      <c r="Q59" s="268">
        <f>Q58/Q57</f>
        <v>0.58333333333333337</v>
      </c>
      <c r="R59" s="268">
        <f>R58/R57</f>
        <v>0.528169014084507</v>
      </c>
      <c r="S59" s="2"/>
      <c r="T59" s="49">
        <f>SUM(O59:R59)</f>
        <v>2.0968279941851948</v>
      </c>
      <c r="U59" s="614">
        <f>AVERAGE(O59:R59)</f>
        <v>0.52420699854629871</v>
      </c>
      <c r="V59" s="184" t="s">
        <v>17</v>
      </c>
      <c r="W59" s="184" t="s">
        <v>17</v>
      </c>
      <c r="X59" s="184" t="s">
        <v>17</v>
      </c>
      <c r="Y59" s="184" t="s">
        <v>17</v>
      </c>
      <c r="Z59" s="184" t="s">
        <v>17</v>
      </c>
      <c r="AA59" s="184" t="s">
        <v>17</v>
      </c>
      <c r="AB59" s="184" t="s">
        <v>17</v>
      </c>
      <c r="AC59" s="184" t="s">
        <v>17</v>
      </c>
      <c r="AD59" s="129"/>
      <c r="AE59" s="575">
        <f>AVERAGE(K59:O59)</f>
        <v>0.48201438848920863</v>
      </c>
      <c r="AF59" s="575">
        <f>AVERAGE(O59:P59)</f>
        <v>0.49266282338367717</v>
      </c>
      <c r="AG59" s="268">
        <f>AVERAGE(P59:Q59)</f>
        <v>0.54332229580573954</v>
      </c>
      <c r="AH59" s="268">
        <f t="shared" si="31"/>
        <v>0.52420699854629871</v>
      </c>
      <c r="AN59" s="251" t="s">
        <v>121</v>
      </c>
      <c r="AO59" s="268">
        <v>0.528169014084507</v>
      </c>
      <c r="AP59" s="268">
        <v>0.52420699854629871</v>
      </c>
    </row>
    <row r="60" spans="1:42" ht="13.8" x14ac:dyDescent="0.25">
      <c r="A60" s="87" t="s">
        <v>7</v>
      </c>
      <c r="B60" s="9">
        <v>42</v>
      </c>
      <c r="C60" s="9">
        <v>49</v>
      </c>
      <c r="D60" s="9">
        <v>39</v>
      </c>
      <c r="E60" s="9">
        <v>34</v>
      </c>
      <c r="F60" s="9">
        <v>31</v>
      </c>
      <c r="G60" s="9">
        <v>37</v>
      </c>
      <c r="H60" s="9">
        <v>32</v>
      </c>
      <c r="I60" s="42">
        <v>7</v>
      </c>
      <c r="J60" s="9">
        <v>26</v>
      </c>
      <c r="K60" s="9">
        <v>28</v>
      </c>
      <c r="L60" s="9">
        <v>17</v>
      </c>
      <c r="M60" s="9">
        <v>30</v>
      </c>
      <c r="N60" s="9">
        <v>43</v>
      </c>
      <c r="O60" s="9">
        <v>27</v>
      </c>
      <c r="P60" s="9">
        <v>41</v>
      </c>
      <c r="Q60" s="9">
        <v>16</v>
      </c>
      <c r="R60" s="9">
        <v>29</v>
      </c>
      <c r="S60" s="2"/>
      <c r="T60" s="10">
        <f>SUM(B60:R60)</f>
        <v>528</v>
      </c>
      <c r="U60" s="10">
        <f>AVERAGE(B60:R60)</f>
        <v>31.058823529411764</v>
      </c>
      <c r="V60" s="122">
        <f t="shared" ref="V60:AD62" si="32">AVERAGE(B60:F60)</f>
        <v>39</v>
      </c>
      <c r="W60" s="122">
        <f t="shared" si="32"/>
        <v>38</v>
      </c>
      <c r="X60" s="122">
        <f t="shared" si="32"/>
        <v>34.6</v>
      </c>
      <c r="Y60" s="122">
        <f t="shared" si="32"/>
        <v>28.2</v>
      </c>
      <c r="Z60" s="122">
        <f t="shared" si="32"/>
        <v>26.6</v>
      </c>
      <c r="AA60" s="122">
        <f t="shared" si="32"/>
        <v>26</v>
      </c>
      <c r="AB60" s="122">
        <f t="shared" si="32"/>
        <v>22</v>
      </c>
      <c r="AC60" s="122">
        <f t="shared" si="32"/>
        <v>21.6</v>
      </c>
      <c r="AD60" s="122">
        <f t="shared" si="32"/>
        <v>28.8</v>
      </c>
      <c r="AE60" s="122">
        <f>AVERAGE(K60:O60)</f>
        <v>29</v>
      </c>
      <c r="AF60" s="122">
        <f t="shared" ref="AF60:AG62" si="33">AVERAGE(L60:P60)</f>
        <v>31.6</v>
      </c>
      <c r="AG60" s="9">
        <f t="shared" si="33"/>
        <v>31.4</v>
      </c>
      <c r="AH60" s="10">
        <f t="shared" si="31"/>
        <v>31</v>
      </c>
      <c r="AN60" s="87" t="s">
        <v>7</v>
      </c>
      <c r="AO60" s="9">
        <v>29</v>
      </c>
      <c r="AP60" s="9">
        <v>31</v>
      </c>
    </row>
    <row r="61" spans="1:42" ht="13.8" x14ac:dyDescent="0.25">
      <c r="A61" s="251" t="s">
        <v>8</v>
      </c>
      <c r="B61" s="54">
        <v>7</v>
      </c>
      <c r="C61" s="54">
        <v>6</v>
      </c>
      <c r="D61" s="54">
        <v>3</v>
      </c>
      <c r="E61" s="54">
        <v>0</v>
      </c>
      <c r="F61" s="54">
        <v>5</v>
      </c>
      <c r="G61" s="54">
        <v>4</v>
      </c>
      <c r="H61" s="54">
        <v>8</v>
      </c>
      <c r="I61" s="262">
        <v>3</v>
      </c>
      <c r="J61" s="54">
        <v>1</v>
      </c>
      <c r="K61" s="54">
        <v>2</v>
      </c>
      <c r="L61" s="54">
        <v>3</v>
      </c>
      <c r="M61" s="54">
        <v>8</v>
      </c>
      <c r="N61" s="54">
        <v>6</v>
      </c>
      <c r="O61" s="54">
        <v>3</v>
      </c>
      <c r="P61" s="54">
        <v>4</v>
      </c>
      <c r="Q61" s="54">
        <v>3</v>
      </c>
      <c r="R61" s="54">
        <v>9</v>
      </c>
      <c r="S61" s="2"/>
      <c r="T61" s="49">
        <f>SUM(B61:R61)</f>
        <v>75</v>
      </c>
      <c r="U61" s="49">
        <f>AVERAGE(B61:R61)</f>
        <v>4.4117647058823533</v>
      </c>
      <c r="V61" s="129">
        <f t="shared" si="32"/>
        <v>4.2</v>
      </c>
      <c r="W61" s="129">
        <f t="shared" si="32"/>
        <v>3.6</v>
      </c>
      <c r="X61" s="129">
        <f t="shared" si="32"/>
        <v>4</v>
      </c>
      <c r="Y61" s="129">
        <f t="shared" si="32"/>
        <v>4</v>
      </c>
      <c r="Z61" s="129">
        <f t="shared" si="32"/>
        <v>4.2</v>
      </c>
      <c r="AA61" s="129">
        <f t="shared" si="32"/>
        <v>3.6</v>
      </c>
      <c r="AB61" s="129">
        <f t="shared" si="32"/>
        <v>3.4</v>
      </c>
      <c r="AC61" s="129">
        <f t="shared" si="32"/>
        <v>3.4</v>
      </c>
      <c r="AD61" s="129">
        <f t="shared" si="32"/>
        <v>4</v>
      </c>
      <c r="AE61" s="129">
        <f>AVERAGE(K61:O61)</f>
        <v>4.4000000000000004</v>
      </c>
      <c r="AF61" s="129">
        <f t="shared" si="33"/>
        <v>4.8</v>
      </c>
      <c r="AG61" s="54">
        <f t="shared" si="33"/>
        <v>4.8</v>
      </c>
      <c r="AH61" s="49">
        <f t="shared" si="31"/>
        <v>5.5</v>
      </c>
      <c r="AN61" s="251" t="s">
        <v>8</v>
      </c>
      <c r="AO61" s="54">
        <v>9</v>
      </c>
      <c r="AP61" s="568">
        <v>5.5</v>
      </c>
    </row>
    <row r="62" spans="1:42" ht="13.8" x14ac:dyDescent="0.25">
      <c r="A62" s="87" t="s">
        <v>6</v>
      </c>
      <c r="B62" s="9">
        <v>231</v>
      </c>
      <c r="C62" s="9">
        <v>232</v>
      </c>
      <c r="D62" s="9">
        <v>299</v>
      </c>
      <c r="E62" s="9">
        <v>212</v>
      </c>
      <c r="F62" s="9">
        <v>481</v>
      </c>
      <c r="G62" s="9">
        <v>263</v>
      </c>
      <c r="H62" s="9">
        <v>375</v>
      </c>
      <c r="I62" s="42">
        <v>322</v>
      </c>
      <c r="J62" s="9">
        <v>141</v>
      </c>
      <c r="K62" s="9">
        <v>275</v>
      </c>
      <c r="L62" s="9">
        <v>401</v>
      </c>
      <c r="M62" s="9">
        <v>1181</v>
      </c>
      <c r="N62" s="9">
        <v>704</v>
      </c>
      <c r="O62" s="9">
        <v>21</v>
      </c>
      <c r="P62" s="9">
        <v>399</v>
      </c>
      <c r="Q62" s="9">
        <v>998</v>
      </c>
      <c r="R62" s="9">
        <v>570</v>
      </c>
      <c r="S62" s="2"/>
      <c r="T62" s="10">
        <f>SUM(B62:R62)</f>
        <v>7105</v>
      </c>
      <c r="U62" s="10">
        <f>AVERAGE(B62:R62)</f>
        <v>417.94117647058823</v>
      </c>
      <c r="V62" s="122">
        <f t="shared" si="32"/>
        <v>291</v>
      </c>
      <c r="W62" s="122">
        <f t="shared" si="32"/>
        <v>297.39999999999998</v>
      </c>
      <c r="X62" s="122">
        <f t="shared" si="32"/>
        <v>326</v>
      </c>
      <c r="Y62" s="122">
        <f t="shared" si="32"/>
        <v>330.6</v>
      </c>
      <c r="Z62" s="122">
        <f t="shared" si="32"/>
        <v>316.39999999999998</v>
      </c>
      <c r="AA62" s="122">
        <f t="shared" si="32"/>
        <v>275.2</v>
      </c>
      <c r="AB62" s="122">
        <f t="shared" si="32"/>
        <v>302.8</v>
      </c>
      <c r="AC62" s="122">
        <f t="shared" si="32"/>
        <v>464</v>
      </c>
      <c r="AD62" s="122">
        <f t="shared" si="32"/>
        <v>540.4</v>
      </c>
      <c r="AE62" s="122">
        <f>AVERAGE(K62:O62)</f>
        <v>516.4</v>
      </c>
      <c r="AF62" s="122">
        <f t="shared" si="33"/>
        <v>541.20000000000005</v>
      </c>
      <c r="AG62" s="9">
        <f t="shared" si="33"/>
        <v>660.6</v>
      </c>
      <c r="AH62" s="10">
        <f t="shared" si="31"/>
        <v>645.5</v>
      </c>
      <c r="AN62" s="87" t="s">
        <v>6</v>
      </c>
      <c r="AO62" s="9"/>
      <c r="AP62" s="9">
        <v>660.6</v>
      </c>
    </row>
    <row r="63" spans="1:42" ht="13.8" x14ac:dyDescent="0.25">
      <c r="A63" s="82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"/>
      <c r="T63" s="21"/>
      <c r="U63" s="21"/>
      <c r="V63" s="123"/>
      <c r="W63" s="123"/>
      <c r="X63" s="123"/>
      <c r="Y63" s="123"/>
      <c r="Z63" s="123"/>
      <c r="AA63" s="123"/>
      <c r="AD63" s="178"/>
      <c r="AE63" s="178"/>
      <c r="AF63" s="178"/>
      <c r="AG63" s="20"/>
      <c r="AH63" s="45"/>
      <c r="AN63" s="82"/>
      <c r="AO63" s="20"/>
      <c r="AP63" s="20"/>
    </row>
    <row r="64" spans="1:42" ht="25.5" customHeight="1" x14ac:dyDescent="0.25">
      <c r="A64" s="235" t="s">
        <v>155</v>
      </c>
      <c r="B64" s="239">
        <v>2001</v>
      </c>
      <c r="C64" s="239">
        <v>2002</v>
      </c>
      <c r="D64" s="239">
        <v>2003</v>
      </c>
      <c r="E64" s="239">
        <v>2004</v>
      </c>
      <c r="F64" s="239">
        <v>2005</v>
      </c>
      <c r="G64" s="235">
        <v>2006</v>
      </c>
      <c r="H64" s="235">
        <v>2007</v>
      </c>
      <c r="I64" s="235">
        <v>2008</v>
      </c>
      <c r="J64" s="237">
        <v>2009</v>
      </c>
      <c r="K64" s="237" t="s">
        <v>35</v>
      </c>
      <c r="L64" s="237" t="s">
        <v>81</v>
      </c>
      <c r="M64" s="237" t="s">
        <v>82</v>
      </c>
      <c r="N64" s="237" t="s">
        <v>90</v>
      </c>
      <c r="O64" s="237" t="s">
        <v>136</v>
      </c>
      <c r="P64" s="237" t="s">
        <v>137</v>
      </c>
      <c r="Q64" s="237" t="s">
        <v>159</v>
      </c>
      <c r="R64" s="237" t="s">
        <v>188</v>
      </c>
      <c r="S64" s="260"/>
      <c r="T64" s="242" t="s">
        <v>9</v>
      </c>
      <c r="U64" s="177" t="s">
        <v>54</v>
      </c>
      <c r="V64" s="177" t="s">
        <v>105</v>
      </c>
      <c r="W64" s="177" t="s">
        <v>106</v>
      </c>
      <c r="X64" s="177" t="s">
        <v>107</v>
      </c>
      <c r="Y64" s="177" t="s">
        <v>108</v>
      </c>
      <c r="Z64" s="177" t="s">
        <v>109</v>
      </c>
      <c r="AA64" s="177" t="s">
        <v>110</v>
      </c>
      <c r="AB64" s="177" t="s">
        <v>111</v>
      </c>
      <c r="AC64" s="177" t="s">
        <v>112</v>
      </c>
      <c r="AD64" s="177" t="s">
        <v>113</v>
      </c>
      <c r="AE64" s="177" t="s">
        <v>114</v>
      </c>
      <c r="AF64" s="177" t="s">
        <v>131</v>
      </c>
      <c r="AG64" s="492" t="s">
        <v>151</v>
      </c>
      <c r="AH64" s="511" t="s">
        <v>165</v>
      </c>
      <c r="AN64" s="235" t="s">
        <v>147</v>
      </c>
      <c r="AO64" s="237">
        <v>2017</v>
      </c>
      <c r="AP64" s="492" t="s">
        <v>165</v>
      </c>
    </row>
    <row r="65" spans="1:42" ht="13.8" x14ac:dyDescent="0.25">
      <c r="A65" s="86" t="s">
        <v>4</v>
      </c>
      <c r="B65" s="233" t="s">
        <v>17</v>
      </c>
      <c r="C65" s="233" t="s">
        <v>17</v>
      </c>
      <c r="D65" s="49">
        <v>351.6</v>
      </c>
      <c r="E65" s="49">
        <v>234.9</v>
      </c>
      <c r="F65" s="49">
        <v>318.3</v>
      </c>
      <c r="G65" s="54">
        <v>201.5</v>
      </c>
      <c r="H65" s="233" t="s">
        <v>17</v>
      </c>
      <c r="I65" s="49">
        <v>115.6</v>
      </c>
      <c r="J65" s="49">
        <v>209.4</v>
      </c>
      <c r="K65" s="15">
        <v>29.7</v>
      </c>
      <c r="L65" s="15">
        <v>94.5</v>
      </c>
      <c r="M65" s="15">
        <v>228.1</v>
      </c>
      <c r="N65" s="15">
        <v>193</v>
      </c>
      <c r="O65" s="15">
        <v>172.1</v>
      </c>
      <c r="P65" s="15">
        <v>221.9</v>
      </c>
      <c r="Q65" s="15">
        <v>75.400000000000006</v>
      </c>
      <c r="R65" s="15">
        <v>158.9</v>
      </c>
      <c r="S65" s="48"/>
      <c r="T65" s="15">
        <f>SUM(C65:R65)</f>
        <v>2604.9</v>
      </c>
      <c r="U65" s="15">
        <f>AVERAGE(D65:R65)</f>
        <v>186.06428571428572</v>
      </c>
      <c r="V65" s="128">
        <f t="shared" ref="V65:AG67" si="34">AVERAGE(B65:F65)</f>
        <v>301.59999999999997</v>
      </c>
      <c r="W65" s="128">
        <f t="shared" si="34"/>
        <v>276.57499999999999</v>
      </c>
      <c r="X65" s="128">
        <f t="shared" si="34"/>
        <v>276.57499999999999</v>
      </c>
      <c r="Y65" s="128">
        <f t="shared" si="34"/>
        <v>217.57500000000002</v>
      </c>
      <c r="Z65" s="128">
        <f t="shared" si="34"/>
        <v>211.2</v>
      </c>
      <c r="AA65" s="128">
        <f t="shared" si="34"/>
        <v>139.05000000000001</v>
      </c>
      <c r="AB65" s="129">
        <f t="shared" si="34"/>
        <v>112.3</v>
      </c>
      <c r="AC65" s="129">
        <f t="shared" si="34"/>
        <v>135.45999999999998</v>
      </c>
      <c r="AD65" s="129">
        <f t="shared" si="34"/>
        <v>150.94</v>
      </c>
      <c r="AE65" s="129">
        <f t="shared" si="34"/>
        <v>143.47999999999999</v>
      </c>
      <c r="AF65" s="129">
        <f t="shared" si="34"/>
        <v>181.92000000000002</v>
      </c>
      <c r="AG65" s="15">
        <f t="shared" si="34"/>
        <v>178.1</v>
      </c>
      <c r="AH65" s="15">
        <f>AVERAGE(M65:R65)</f>
        <v>174.9</v>
      </c>
      <c r="AN65" s="86" t="s">
        <v>4</v>
      </c>
      <c r="AO65" s="15">
        <v>158.9</v>
      </c>
      <c r="AP65" s="15">
        <v>174.9</v>
      </c>
    </row>
    <row r="66" spans="1:42" ht="13.8" x14ac:dyDescent="0.25">
      <c r="A66" s="87" t="s">
        <v>5</v>
      </c>
      <c r="B66" s="233" t="s">
        <v>17</v>
      </c>
      <c r="C66" s="233" t="s">
        <v>17</v>
      </c>
      <c r="D66" s="10">
        <v>0</v>
      </c>
      <c r="E66" s="10">
        <v>0</v>
      </c>
      <c r="F66" s="10">
        <v>0.9</v>
      </c>
      <c r="G66" s="9">
        <v>38.299999999999997</v>
      </c>
      <c r="H66" s="233" t="s">
        <v>17</v>
      </c>
      <c r="I66" s="10">
        <v>13.4</v>
      </c>
      <c r="J66" s="10">
        <v>10.6</v>
      </c>
      <c r="K66" s="10">
        <v>26.4</v>
      </c>
      <c r="L66" s="10">
        <v>12.6</v>
      </c>
      <c r="M66" s="10">
        <v>0.7</v>
      </c>
      <c r="N66" s="10">
        <v>7.2</v>
      </c>
      <c r="O66" s="10">
        <v>4.0999999999999996</v>
      </c>
      <c r="P66" s="10">
        <v>33.799999999999997</v>
      </c>
      <c r="Q66" s="10">
        <v>27.4</v>
      </c>
      <c r="R66" s="10">
        <v>22.8</v>
      </c>
      <c r="S66" s="48"/>
      <c r="T66" s="47">
        <f>SUM(D66:G66,I66:R66)</f>
        <v>198.20000000000002</v>
      </c>
      <c r="U66" s="47">
        <f>AVERAGE(D66:R66)</f>
        <v>14.157142857142858</v>
      </c>
      <c r="V66" s="122">
        <f t="shared" si="34"/>
        <v>0.3</v>
      </c>
      <c r="W66" s="122">
        <f t="shared" si="34"/>
        <v>9.7999999999999989</v>
      </c>
      <c r="X66" s="122">
        <f t="shared" si="34"/>
        <v>9.7999999999999989</v>
      </c>
      <c r="Y66" s="122">
        <f t="shared" si="34"/>
        <v>13.149999999999999</v>
      </c>
      <c r="Z66" s="122">
        <f t="shared" si="34"/>
        <v>15.799999999999999</v>
      </c>
      <c r="AA66" s="122">
        <f t="shared" si="34"/>
        <v>22.174999999999997</v>
      </c>
      <c r="AB66" s="122">
        <f t="shared" si="34"/>
        <v>15.75</v>
      </c>
      <c r="AC66" s="122">
        <f t="shared" si="34"/>
        <v>12.74</v>
      </c>
      <c r="AD66" s="122">
        <f t="shared" si="34"/>
        <v>11.500000000000002</v>
      </c>
      <c r="AE66" s="122">
        <f t="shared" si="34"/>
        <v>10.200000000000001</v>
      </c>
      <c r="AF66" s="122">
        <f t="shared" si="34"/>
        <v>11.68</v>
      </c>
      <c r="AG66" s="10">
        <f t="shared" si="34"/>
        <v>14.639999999999997</v>
      </c>
      <c r="AH66" s="10">
        <f t="shared" ref="AH66:AH72" si="35">AVERAGE(M66:R66)</f>
        <v>15.999999999999998</v>
      </c>
      <c r="AN66" s="87" t="s">
        <v>5</v>
      </c>
      <c r="AO66" s="10">
        <v>22.8</v>
      </c>
      <c r="AP66" s="10">
        <v>15.999999999999998</v>
      </c>
    </row>
    <row r="67" spans="1:42" ht="13.8" x14ac:dyDescent="0.25">
      <c r="A67" s="86" t="s">
        <v>10</v>
      </c>
      <c r="B67" s="233" t="s">
        <v>17</v>
      </c>
      <c r="C67" s="233" t="s">
        <v>17</v>
      </c>
      <c r="D67" s="54">
        <v>103</v>
      </c>
      <c r="E67" s="54">
        <v>11</v>
      </c>
      <c r="F67" s="54">
        <v>104</v>
      </c>
      <c r="G67" s="54">
        <v>108</v>
      </c>
      <c r="H67" s="233" t="s">
        <v>17</v>
      </c>
      <c r="I67" s="55">
        <v>120</v>
      </c>
      <c r="J67" s="55">
        <v>120</v>
      </c>
      <c r="K67" s="16">
        <v>124</v>
      </c>
      <c r="L67" s="16">
        <v>120</v>
      </c>
      <c r="M67" s="16">
        <v>131</v>
      </c>
      <c r="N67" s="16">
        <v>115</v>
      </c>
      <c r="O67" s="16">
        <v>115</v>
      </c>
      <c r="P67" s="16">
        <v>140</v>
      </c>
      <c r="Q67" s="16">
        <v>120</v>
      </c>
      <c r="R67" s="16">
        <v>115</v>
      </c>
      <c r="S67" s="48"/>
      <c r="T67" s="15">
        <f>SUM(D67:G67,I67:R67)</f>
        <v>1546</v>
      </c>
      <c r="U67" s="15">
        <f>AVERAGE(D67:R67)</f>
        <v>110.42857142857143</v>
      </c>
      <c r="V67" s="128">
        <f t="shared" si="34"/>
        <v>72.666666666666671</v>
      </c>
      <c r="W67" s="128">
        <f t="shared" si="34"/>
        <v>81.5</v>
      </c>
      <c r="X67" s="128">
        <f t="shared" si="34"/>
        <v>81.5</v>
      </c>
      <c r="Y67" s="128">
        <f t="shared" si="34"/>
        <v>85.75</v>
      </c>
      <c r="Z67" s="128">
        <f t="shared" si="34"/>
        <v>113</v>
      </c>
      <c r="AA67" s="128">
        <f t="shared" si="34"/>
        <v>118</v>
      </c>
      <c r="AB67" s="129">
        <f t="shared" si="34"/>
        <v>121</v>
      </c>
      <c r="AC67" s="129">
        <f t="shared" si="34"/>
        <v>123</v>
      </c>
      <c r="AD67" s="129">
        <f t="shared" si="34"/>
        <v>122</v>
      </c>
      <c r="AE67" s="129">
        <f t="shared" si="34"/>
        <v>121</v>
      </c>
      <c r="AF67" s="129">
        <f t="shared" si="34"/>
        <v>124.2</v>
      </c>
      <c r="AG67" s="16">
        <f t="shared" si="34"/>
        <v>124.2</v>
      </c>
      <c r="AH67" s="15">
        <f t="shared" si="35"/>
        <v>122.66666666666667</v>
      </c>
      <c r="AN67" s="86" t="s">
        <v>10</v>
      </c>
      <c r="AO67" s="16">
        <v>115</v>
      </c>
      <c r="AP67" s="566">
        <v>122.66666666666667</v>
      </c>
    </row>
    <row r="68" spans="1:42" s="248" customFormat="1" ht="13.8" x14ac:dyDescent="0.25">
      <c r="A68" s="246" t="s">
        <v>120</v>
      </c>
      <c r="B68" s="233" t="s">
        <v>17</v>
      </c>
      <c r="C68" s="233" t="s">
        <v>17</v>
      </c>
      <c r="D68" s="233" t="s">
        <v>17</v>
      </c>
      <c r="E68" s="233" t="s">
        <v>17</v>
      </c>
      <c r="F68" s="233" t="s">
        <v>17</v>
      </c>
      <c r="G68" s="233" t="s">
        <v>17</v>
      </c>
      <c r="H68" s="233" t="s">
        <v>17</v>
      </c>
      <c r="I68" s="233" t="s">
        <v>17</v>
      </c>
      <c r="J68" s="233" t="s">
        <v>17</v>
      </c>
      <c r="K68" s="233" t="s">
        <v>17</v>
      </c>
      <c r="L68" s="233" t="s">
        <v>17</v>
      </c>
      <c r="M68" s="233" t="s">
        <v>17</v>
      </c>
      <c r="N68" s="213"/>
      <c r="O68" s="213">
        <v>57</v>
      </c>
      <c r="P68" s="213">
        <v>89</v>
      </c>
      <c r="Q68" s="213">
        <v>54</v>
      </c>
      <c r="R68" s="213">
        <v>73</v>
      </c>
      <c r="S68" s="48"/>
      <c r="T68" s="47">
        <f>SUM(O68:R68)</f>
        <v>273</v>
      </c>
      <c r="U68" s="15">
        <f>AVERAGE(O68:R68)</f>
        <v>68.25</v>
      </c>
      <c r="V68" s="184" t="s">
        <v>17</v>
      </c>
      <c r="W68" s="184" t="s">
        <v>17</v>
      </c>
      <c r="X68" s="184" t="s">
        <v>17</v>
      </c>
      <c r="Y68" s="184" t="s">
        <v>17</v>
      </c>
      <c r="Z68" s="184" t="s">
        <v>17</v>
      </c>
      <c r="AA68" s="184" t="s">
        <v>17</v>
      </c>
      <c r="AB68" s="184" t="s">
        <v>17</v>
      </c>
      <c r="AC68" s="184" t="s">
        <v>17</v>
      </c>
      <c r="AD68" s="134"/>
      <c r="AE68" s="134">
        <f>AVERAGE(K68:O68)</f>
        <v>57</v>
      </c>
      <c r="AF68" s="134">
        <f>AVERAGE(O68:P68)</f>
        <v>73</v>
      </c>
      <c r="AG68" s="213">
        <f>AVERAGE(P68:Q68)</f>
        <v>71.5</v>
      </c>
      <c r="AH68" s="47">
        <f t="shared" si="35"/>
        <v>68.25</v>
      </c>
      <c r="AN68" s="246" t="s">
        <v>120</v>
      </c>
      <c r="AO68" s="213">
        <v>73</v>
      </c>
      <c r="AP68" s="56">
        <v>68.25</v>
      </c>
    </row>
    <row r="69" spans="1:42" s="28" customFormat="1" ht="13.8" x14ac:dyDescent="0.25">
      <c r="A69" s="251" t="s">
        <v>121</v>
      </c>
      <c r="B69" s="233" t="s">
        <v>17</v>
      </c>
      <c r="C69" s="233" t="s">
        <v>17</v>
      </c>
      <c r="D69" s="233" t="s">
        <v>17</v>
      </c>
      <c r="E69" s="233" t="s">
        <v>17</v>
      </c>
      <c r="F69" s="233" t="s">
        <v>17</v>
      </c>
      <c r="G69" s="233" t="s">
        <v>17</v>
      </c>
      <c r="H69" s="233" t="s">
        <v>17</v>
      </c>
      <c r="I69" s="233" t="s">
        <v>17</v>
      </c>
      <c r="J69" s="233" t="s">
        <v>17</v>
      </c>
      <c r="K69" s="233" t="s">
        <v>17</v>
      </c>
      <c r="L69" s="233" t="s">
        <v>17</v>
      </c>
      <c r="M69" s="233" t="s">
        <v>17</v>
      </c>
      <c r="N69" s="55"/>
      <c r="O69" s="268">
        <f>O68/O67</f>
        <v>0.4956521739130435</v>
      </c>
      <c r="P69" s="268">
        <f>P68/P67</f>
        <v>0.63571428571428568</v>
      </c>
      <c r="Q69" s="268">
        <f>Q68/Q67</f>
        <v>0.45</v>
      </c>
      <c r="R69" s="268">
        <f>R68/R67</f>
        <v>0.63478260869565217</v>
      </c>
      <c r="S69" s="48"/>
      <c r="T69" s="49">
        <f>SUM(O69:R69)</f>
        <v>2.2161490683229812</v>
      </c>
      <c r="U69" s="614">
        <f>AVERAGE(O69:R69)</f>
        <v>0.5540372670807453</v>
      </c>
      <c r="V69" s="184" t="s">
        <v>17</v>
      </c>
      <c r="W69" s="184" t="s">
        <v>17</v>
      </c>
      <c r="X69" s="184" t="s">
        <v>17</v>
      </c>
      <c r="Y69" s="184" t="s">
        <v>17</v>
      </c>
      <c r="Z69" s="184" t="s">
        <v>17</v>
      </c>
      <c r="AA69" s="184" t="s">
        <v>17</v>
      </c>
      <c r="AB69" s="184" t="s">
        <v>17</v>
      </c>
      <c r="AC69" s="184" t="s">
        <v>17</v>
      </c>
      <c r="AD69" s="129"/>
      <c r="AE69" s="575">
        <f>AVERAGE(K69:O69)</f>
        <v>0.4956521739130435</v>
      </c>
      <c r="AF69" s="575">
        <f>AVERAGE(L69:P69)</f>
        <v>0.56568322981366459</v>
      </c>
      <c r="AG69" s="268">
        <f>AVERAGE(M69:Q69)</f>
        <v>0.52712215320910971</v>
      </c>
      <c r="AH69" s="268">
        <f t="shared" si="35"/>
        <v>0.5540372670807453</v>
      </c>
      <c r="AN69" s="251" t="s">
        <v>121</v>
      </c>
      <c r="AO69" s="268">
        <v>0.63478260869565217</v>
      </c>
      <c r="AP69" s="268">
        <v>0.5540372670807453</v>
      </c>
    </row>
    <row r="70" spans="1:42" s="28" customFormat="1" ht="13.8" x14ac:dyDescent="0.25">
      <c r="A70" s="87" t="s">
        <v>7</v>
      </c>
      <c r="B70" s="179" t="s">
        <v>17</v>
      </c>
      <c r="C70" s="179" t="s">
        <v>17</v>
      </c>
      <c r="D70" s="9">
        <v>8</v>
      </c>
      <c r="E70" s="9">
        <v>8</v>
      </c>
      <c r="F70" s="9">
        <v>6</v>
      </c>
      <c r="G70" s="9">
        <v>8</v>
      </c>
      <c r="H70" s="179" t="s">
        <v>17</v>
      </c>
      <c r="I70" s="9">
        <v>11</v>
      </c>
      <c r="J70" s="9">
        <v>8</v>
      </c>
      <c r="K70" s="9">
        <v>1</v>
      </c>
      <c r="L70" s="9">
        <v>2</v>
      </c>
      <c r="M70" s="9">
        <v>8</v>
      </c>
      <c r="N70" s="9">
        <v>2</v>
      </c>
      <c r="O70" s="9">
        <v>10</v>
      </c>
      <c r="P70" s="9">
        <v>10</v>
      </c>
      <c r="Q70" s="9">
        <v>4</v>
      </c>
      <c r="R70" s="9">
        <v>22</v>
      </c>
      <c r="S70" s="48"/>
      <c r="T70" s="10">
        <f>SUM(D70:G70,I70:R70)</f>
        <v>108</v>
      </c>
      <c r="U70" s="10">
        <f>AVERAGE(D70:R70)</f>
        <v>7.7142857142857144</v>
      </c>
      <c r="V70" s="122">
        <f t="shared" ref="V70:AD72" si="36">AVERAGE(B70:F70)</f>
        <v>7.333333333333333</v>
      </c>
      <c r="W70" s="122">
        <f t="shared" si="36"/>
        <v>7.5</v>
      </c>
      <c r="X70" s="122">
        <f t="shared" si="36"/>
        <v>7.5</v>
      </c>
      <c r="Y70" s="122">
        <f t="shared" si="36"/>
        <v>8.25</v>
      </c>
      <c r="Z70" s="122">
        <f t="shared" si="36"/>
        <v>8.25</v>
      </c>
      <c r="AA70" s="122">
        <f t="shared" si="36"/>
        <v>7</v>
      </c>
      <c r="AB70" s="122">
        <f t="shared" si="36"/>
        <v>5.5</v>
      </c>
      <c r="AC70" s="122">
        <f t="shared" si="36"/>
        <v>6</v>
      </c>
      <c r="AD70" s="122">
        <f t="shared" si="36"/>
        <v>4.2</v>
      </c>
      <c r="AE70" s="122">
        <f>AVERAGE(K70:O70)</f>
        <v>4.5999999999999996</v>
      </c>
      <c r="AF70" s="122">
        <f>AVERAGE(O70:P70)</f>
        <v>10</v>
      </c>
      <c r="AG70" s="9">
        <f>AVERAGE(P70:Q70)</f>
        <v>7</v>
      </c>
      <c r="AH70" s="10">
        <f t="shared" si="35"/>
        <v>9.3333333333333339</v>
      </c>
      <c r="AN70" s="87" t="s">
        <v>7</v>
      </c>
      <c r="AO70" s="9">
        <v>22</v>
      </c>
      <c r="AP70" s="567">
        <v>9.3333333333333339</v>
      </c>
    </row>
    <row r="71" spans="1:42" s="28" customFormat="1" ht="13.8" x14ac:dyDescent="0.25">
      <c r="A71" s="251" t="s">
        <v>8</v>
      </c>
      <c r="B71" s="186" t="s">
        <v>17</v>
      </c>
      <c r="C71" s="186" t="s">
        <v>17</v>
      </c>
      <c r="D71" s="54">
        <v>5</v>
      </c>
      <c r="E71" s="54">
        <v>8</v>
      </c>
      <c r="F71" s="54">
        <v>5</v>
      </c>
      <c r="G71" s="54">
        <v>7</v>
      </c>
      <c r="H71" s="186" t="s">
        <v>17</v>
      </c>
      <c r="I71" s="54">
        <v>3</v>
      </c>
      <c r="J71" s="54">
        <v>6</v>
      </c>
      <c r="K71" s="54">
        <v>1</v>
      </c>
      <c r="L71" s="54">
        <v>2</v>
      </c>
      <c r="M71" s="54">
        <v>8</v>
      </c>
      <c r="N71" s="54">
        <v>8</v>
      </c>
      <c r="O71" s="54">
        <v>5</v>
      </c>
      <c r="P71" s="54">
        <v>18</v>
      </c>
      <c r="Q71" s="54">
        <v>2</v>
      </c>
      <c r="R71" s="54">
        <v>4</v>
      </c>
      <c r="S71" s="48"/>
      <c r="T71" s="49">
        <f>SUM(D71:G71,I71:R71)</f>
        <v>82</v>
      </c>
      <c r="U71" s="49">
        <f>AVERAGE(D71:R71)</f>
        <v>5.8571428571428568</v>
      </c>
      <c r="V71" s="129">
        <f t="shared" si="36"/>
        <v>6</v>
      </c>
      <c r="W71" s="129">
        <f t="shared" si="36"/>
        <v>6.25</v>
      </c>
      <c r="X71" s="129">
        <f t="shared" si="36"/>
        <v>6.25</v>
      </c>
      <c r="Y71" s="129">
        <f t="shared" si="36"/>
        <v>5.75</v>
      </c>
      <c r="Z71" s="129">
        <f t="shared" si="36"/>
        <v>5.25</v>
      </c>
      <c r="AA71" s="129">
        <f t="shared" si="36"/>
        <v>4.25</v>
      </c>
      <c r="AB71" s="129">
        <f t="shared" si="36"/>
        <v>3</v>
      </c>
      <c r="AC71" s="129">
        <f t="shared" si="36"/>
        <v>4</v>
      </c>
      <c r="AD71" s="129">
        <f t="shared" si="36"/>
        <v>5</v>
      </c>
      <c r="AE71" s="129">
        <f>AVERAGE(K71:O71)</f>
        <v>4.8</v>
      </c>
      <c r="AF71" s="129">
        <f>AVERAGE(L71:P71)</f>
        <v>8.1999999999999993</v>
      </c>
      <c r="AG71" s="54">
        <f>AVERAGE(M71:Q71)</f>
        <v>8.1999999999999993</v>
      </c>
      <c r="AH71" s="49">
        <f t="shared" si="35"/>
        <v>7.5</v>
      </c>
      <c r="AN71" s="251" t="s">
        <v>8</v>
      </c>
      <c r="AO71" s="54">
        <v>4</v>
      </c>
      <c r="AP71" s="54">
        <v>7.5</v>
      </c>
    </row>
    <row r="72" spans="1:42" s="28" customFormat="1" ht="13.8" x14ac:dyDescent="0.25">
      <c r="A72" s="87" t="s">
        <v>6</v>
      </c>
      <c r="B72" s="179" t="s">
        <v>17</v>
      </c>
      <c r="C72" s="179" t="s">
        <v>17</v>
      </c>
      <c r="D72" s="9">
        <v>1668</v>
      </c>
      <c r="E72" s="9">
        <v>1052</v>
      </c>
      <c r="F72" s="9">
        <v>1396</v>
      </c>
      <c r="G72" s="9">
        <v>622</v>
      </c>
      <c r="H72" s="179" t="s">
        <v>17</v>
      </c>
      <c r="I72" s="9">
        <v>57</v>
      </c>
      <c r="J72" s="9">
        <v>554</v>
      </c>
      <c r="K72" s="9">
        <v>48</v>
      </c>
      <c r="L72" s="9">
        <v>136</v>
      </c>
      <c r="M72" s="9">
        <v>324</v>
      </c>
      <c r="N72" s="9">
        <v>151</v>
      </c>
      <c r="O72" s="9">
        <v>266</v>
      </c>
      <c r="P72" s="9">
        <v>370</v>
      </c>
      <c r="Q72" s="9">
        <v>360</v>
      </c>
      <c r="R72" s="9">
        <v>341</v>
      </c>
      <c r="S72" s="48"/>
      <c r="T72" s="10">
        <f>SUM(D72:G72,I72:R72)</f>
        <v>7345</v>
      </c>
      <c r="U72" s="10">
        <f>AVERAGE(D72:R72)</f>
        <v>524.64285714285711</v>
      </c>
      <c r="V72" s="122">
        <f t="shared" si="36"/>
        <v>1372</v>
      </c>
      <c r="W72" s="122">
        <f t="shared" si="36"/>
        <v>1184.5</v>
      </c>
      <c r="X72" s="122">
        <f t="shared" si="36"/>
        <v>1184.5</v>
      </c>
      <c r="Y72" s="122">
        <f t="shared" si="36"/>
        <v>781.75</v>
      </c>
      <c r="Z72" s="122">
        <f t="shared" si="36"/>
        <v>657.25</v>
      </c>
      <c r="AA72" s="122">
        <f t="shared" si="36"/>
        <v>320.25</v>
      </c>
      <c r="AB72" s="122">
        <f t="shared" si="36"/>
        <v>198.75</v>
      </c>
      <c r="AC72" s="122">
        <f t="shared" si="36"/>
        <v>223.8</v>
      </c>
      <c r="AD72" s="122">
        <f t="shared" si="36"/>
        <v>242.6</v>
      </c>
      <c r="AE72" s="122">
        <f>AVERAGE(K72:O72)</f>
        <v>185</v>
      </c>
      <c r="AF72" s="122">
        <f>AVERAGE(L72:P72)</f>
        <v>249.4</v>
      </c>
      <c r="AG72" s="9">
        <f>AVERAGE(M72:Q72)</f>
        <v>294.2</v>
      </c>
      <c r="AH72" s="10">
        <f t="shared" si="35"/>
        <v>302</v>
      </c>
      <c r="AN72" s="87" t="s">
        <v>6</v>
      </c>
      <c r="AO72" s="9"/>
      <c r="AP72" s="9">
        <v>294.2</v>
      </c>
    </row>
    <row r="73" spans="1:42" ht="13.8" x14ac:dyDescent="0.25">
      <c r="A73" s="8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8"/>
      <c r="T73" s="180"/>
      <c r="U73" s="180"/>
      <c r="V73" s="181"/>
      <c r="AD73" s="178"/>
      <c r="AE73" s="178"/>
      <c r="AF73" s="178"/>
      <c r="AG73" s="1"/>
      <c r="AH73" s="116"/>
      <c r="AN73" s="84"/>
      <c r="AO73" s="1"/>
      <c r="AP73" s="1"/>
    </row>
    <row r="74" spans="1:42" ht="24.9" customHeight="1" x14ac:dyDescent="0.25">
      <c r="A74" s="235" t="s">
        <v>157</v>
      </c>
      <c r="B74" s="237">
        <v>2001</v>
      </c>
      <c r="C74" s="237">
        <v>2002</v>
      </c>
      <c r="D74" s="237">
        <v>2003</v>
      </c>
      <c r="E74" s="237">
        <v>2004</v>
      </c>
      <c r="F74" s="237">
        <v>2005</v>
      </c>
      <c r="G74" s="237">
        <v>2006</v>
      </c>
      <c r="H74" s="237">
        <v>2007</v>
      </c>
      <c r="I74" s="237">
        <v>2008</v>
      </c>
      <c r="J74" s="237">
        <v>2009</v>
      </c>
      <c r="K74" s="237" t="s">
        <v>35</v>
      </c>
      <c r="L74" s="237" t="s">
        <v>81</v>
      </c>
      <c r="M74" s="237" t="s">
        <v>82</v>
      </c>
      <c r="N74" s="237" t="s">
        <v>90</v>
      </c>
      <c r="O74" s="237" t="s">
        <v>136</v>
      </c>
      <c r="P74" s="237" t="s">
        <v>137</v>
      </c>
      <c r="Q74" s="237" t="s">
        <v>159</v>
      </c>
      <c r="R74" s="237" t="s">
        <v>188</v>
      </c>
      <c r="S74" s="260"/>
      <c r="T74" s="242" t="s">
        <v>9</v>
      </c>
      <c r="U74" s="177" t="s">
        <v>54</v>
      </c>
      <c r="V74" s="177" t="s">
        <v>105</v>
      </c>
      <c r="W74" s="177" t="s">
        <v>106</v>
      </c>
      <c r="X74" s="177" t="s">
        <v>107</v>
      </c>
      <c r="Y74" s="177" t="s">
        <v>108</v>
      </c>
      <c r="Z74" s="177" t="s">
        <v>109</v>
      </c>
      <c r="AA74" s="177" t="s">
        <v>110</v>
      </c>
      <c r="AB74" s="177" t="s">
        <v>111</v>
      </c>
      <c r="AC74" s="177" t="s">
        <v>112</v>
      </c>
      <c r="AD74" s="177" t="s">
        <v>113</v>
      </c>
      <c r="AE74" s="177" t="s">
        <v>114</v>
      </c>
      <c r="AF74" s="177" t="s">
        <v>131</v>
      </c>
      <c r="AG74" s="492" t="s">
        <v>151</v>
      </c>
      <c r="AH74" s="511" t="s">
        <v>165</v>
      </c>
      <c r="AN74" s="235" t="s">
        <v>47</v>
      </c>
      <c r="AO74" s="237">
        <v>2017</v>
      </c>
      <c r="AP74" s="492" t="s">
        <v>165</v>
      </c>
    </row>
    <row r="75" spans="1:42" ht="13.8" x14ac:dyDescent="0.25">
      <c r="A75" s="88" t="s">
        <v>4</v>
      </c>
      <c r="B75" s="18">
        <v>132.19999999999999</v>
      </c>
      <c r="C75" s="18">
        <v>157.6</v>
      </c>
      <c r="D75" s="18">
        <v>179.5</v>
      </c>
      <c r="E75" s="18">
        <v>51.7</v>
      </c>
      <c r="F75" s="18">
        <v>118.8</v>
      </c>
      <c r="G75" s="18">
        <v>165.1</v>
      </c>
      <c r="H75" s="18">
        <v>155.9</v>
      </c>
      <c r="I75" s="18">
        <v>158.6</v>
      </c>
      <c r="J75" s="18">
        <v>96.3</v>
      </c>
      <c r="K75" s="18">
        <v>57</v>
      </c>
      <c r="L75" s="18">
        <v>159.6</v>
      </c>
      <c r="M75" s="18">
        <v>240.8</v>
      </c>
      <c r="N75" s="18">
        <v>138.30000000000001</v>
      </c>
      <c r="O75" s="18">
        <v>229</v>
      </c>
      <c r="P75" s="18">
        <v>164.7</v>
      </c>
      <c r="Q75" s="18">
        <v>176</v>
      </c>
      <c r="R75" s="18">
        <v>245</v>
      </c>
      <c r="S75" s="48"/>
      <c r="T75" s="18">
        <f>SUM(B75:R75)</f>
        <v>2626.0999999999995</v>
      </c>
      <c r="U75" s="18">
        <f>AVERAGE(B75:R75)</f>
        <v>154.47647058823526</v>
      </c>
      <c r="V75" s="130">
        <f>AVERAGE(B75:R75)</f>
        <v>154.47647058823526</v>
      </c>
      <c r="W75" s="130">
        <f t="shared" ref="W75:AG77" si="37">AVERAGE(C75:G75)</f>
        <v>134.54000000000002</v>
      </c>
      <c r="X75" s="130">
        <f t="shared" si="37"/>
        <v>134.19999999999999</v>
      </c>
      <c r="Y75" s="130">
        <f t="shared" si="37"/>
        <v>130.02000000000001</v>
      </c>
      <c r="Z75" s="130">
        <f t="shared" si="37"/>
        <v>138.94</v>
      </c>
      <c r="AA75" s="131">
        <f t="shared" si="37"/>
        <v>126.58</v>
      </c>
      <c r="AB75" s="131">
        <f t="shared" si="37"/>
        <v>125.47999999999999</v>
      </c>
      <c r="AC75" s="131">
        <f t="shared" si="37"/>
        <v>142.45999999999998</v>
      </c>
      <c r="AD75" s="131">
        <f t="shared" si="37"/>
        <v>138.4</v>
      </c>
      <c r="AE75" s="131">
        <f t="shared" si="37"/>
        <v>164.94</v>
      </c>
      <c r="AF75" s="131">
        <f t="shared" si="37"/>
        <v>186.48000000000002</v>
      </c>
      <c r="AG75" s="18">
        <f t="shared" si="37"/>
        <v>189.76</v>
      </c>
      <c r="AH75" s="18">
        <f>AVERAGE(M75:R75)</f>
        <v>198.96666666666667</v>
      </c>
      <c r="AN75" s="88" t="s">
        <v>4</v>
      </c>
      <c r="AO75" s="18">
        <v>245</v>
      </c>
      <c r="AP75" s="18">
        <v>198.96666666666667</v>
      </c>
    </row>
    <row r="76" spans="1:42" ht="13.8" x14ac:dyDescent="0.25">
      <c r="A76" s="81" t="s">
        <v>5</v>
      </c>
      <c r="B76" s="5">
        <v>9.5</v>
      </c>
      <c r="C76" s="5">
        <v>0</v>
      </c>
      <c r="D76" s="5">
        <v>0</v>
      </c>
      <c r="E76" s="5">
        <v>0</v>
      </c>
      <c r="F76" s="5">
        <v>7</v>
      </c>
      <c r="G76" s="5">
        <v>17.3</v>
      </c>
      <c r="H76" s="5">
        <v>0</v>
      </c>
      <c r="I76" s="5">
        <v>0</v>
      </c>
      <c r="J76" s="5">
        <v>23.6</v>
      </c>
      <c r="K76" s="5">
        <v>14</v>
      </c>
      <c r="L76" s="5">
        <v>31.1</v>
      </c>
      <c r="M76" s="5">
        <v>15.5</v>
      </c>
      <c r="N76" s="5">
        <v>18.100000000000001</v>
      </c>
      <c r="O76" s="5">
        <v>16.5</v>
      </c>
      <c r="P76" s="5">
        <v>41</v>
      </c>
      <c r="Q76" s="5">
        <v>22.1</v>
      </c>
      <c r="R76" s="5">
        <v>29.3</v>
      </c>
      <c r="S76" s="48"/>
      <c r="T76" s="47">
        <f>SUM(B76:R76)</f>
        <v>245</v>
      </c>
      <c r="U76" s="47">
        <f>AVERAGE(B76:R76)</f>
        <v>14.411764705882353</v>
      </c>
      <c r="V76" s="122">
        <f>AVERAGE(B76:F76)</f>
        <v>3.3</v>
      </c>
      <c r="W76" s="122">
        <f t="shared" si="37"/>
        <v>4.8600000000000003</v>
      </c>
      <c r="X76" s="122">
        <f t="shared" si="37"/>
        <v>4.8600000000000003</v>
      </c>
      <c r="Y76" s="122">
        <f t="shared" si="37"/>
        <v>4.8600000000000003</v>
      </c>
      <c r="Z76" s="122">
        <f t="shared" si="37"/>
        <v>9.5800000000000018</v>
      </c>
      <c r="AA76" s="122">
        <f t="shared" si="37"/>
        <v>10.98</v>
      </c>
      <c r="AB76" s="122">
        <f t="shared" si="37"/>
        <v>13.74</v>
      </c>
      <c r="AC76" s="122">
        <f t="shared" si="37"/>
        <v>16.84</v>
      </c>
      <c r="AD76" s="122">
        <f t="shared" si="37"/>
        <v>20.46</v>
      </c>
      <c r="AE76" s="122">
        <f t="shared" si="37"/>
        <v>19.04</v>
      </c>
      <c r="AF76" s="122">
        <f t="shared" si="37"/>
        <v>24.44</v>
      </c>
      <c r="AG76" s="5">
        <f t="shared" si="37"/>
        <v>22.639999999999997</v>
      </c>
      <c r="AH76" s="5">
        <f t="shared" ref="AH76:AH82" si="38">AVERAGE(M76:R76)</f>
        <v>23.75</v>
      </c>
      <c r="AN76" s="81" t="s">
        <v>5</v>
      </c>
      <c r="AO76" s="5">
        <v>29.3</v>
      </c>
      <c r="AP76" s="5">
        <v>23.75</v>
      </c>
    </row>
    <row r="77" spans="1:42" ht="13.8" x14ac:dyDescent="0.25">
      <c r="A77" s="88" t="s">
        <v>10</v>
      </c>
      <c r="B77" s="17">
        <v>117</v>
      </c>
      <c r="C77" s="17">
        <v>150</v>
      </c>
      <c r="D77" s="17">
        <v>135</v>
      </c>
      <c r="E77" s="17">
        <v>115</v>
      </c>
      <c r="F77" s="19">
        <v>147</v>
      </c>
      <c r="G77" s="19">
        <v>118</v>
      </c>
      <c r="H77" s="19">
        <v>115</v>
      </c>
      <c r="I77" s="19">
        <v>128</v>
      </c>
      <c r="J77" s="19">
        <v>122</v>
      </c>
      <c r="K77" s="19">
        <v>120</v>
      </c>
      <c r="L77" s="19">
        <v>124</v>
      </c>
      <c r="M77" s="19">
        <v>134</v>
      </c>
      <c r="N77" s="19">
        <v>117</v>
      </c>
      <c r="O77" s="19">
        <v>120</v>
      </c>
      <c r="P77" s="253">
        <v>133</v>
      </c>
      <c r="Q77" s="253">
        <v>120</v>
      </c>
      <c r="R77" s="253">
        <v>142</v>
      </c>
      <c r="S77" s="48"/>
      <c r="T77" s="18">
        <f>SUM(B77:R77)</f>
        <v>2157</v>
      </c>
      <c r="U77" s="18">
        <f>AVERAGE(B77:R77)</f>
        <v>126.88235294117646</v>
      </c>
      <c r="V77" s="130">
        <f>AVERAGE(B77:F77)</f>
        <v>132.80000000000001</v>
      </c>
      <c r="W77" s="130">
        <f t="shared" si="37"/>
        <v>133</v>
      </c>
      <c r="X77" s="130">
        <f t="shared" si="37"/>
        <v>126</v>
      </c>
      <c r="Y77" s="130">
        <f t="shared" si="37"/>
        <v>124.6</v>
      </c>
      <c r="Z77" s="130">
        <f t="shared" si="37"/>
        <v>126</v>
      </c>
      <c r="AA77" s="130">
        <f t="shared" si="37"/>
        <v>120.6</v>
      </c>
      <c r="AB77" s="131">
        <f t="shared" si="37"/>
        <v>121.8</v>
      </c>
      <c r="AC77" s="131">
        <f t="shared" si="37"/>
        <v>125.6</v>
      </c>
      <c r="AD77" s="131">
        <f t="shared" si="37"/>
        <v>123.4</v>
      </c>
      <c r="AE77" s="131">
        <f t="shared" si="37"/>
        <v>123</v>
      </c>
      <c r="AF77" s="131">
        <f t="shared" si="37"/>
        <v>125.6</v>
      </c>
      <c r="AG77" s="253">
        <f t="shared" si="37"/>
        <v>124.8</v>
      </c>
      <c r="AH77" s="255">
        <f t="shared" si="38"/>
        <v>127.66666666666667</v>
      </c>
      <c r="AN77" s="88" t="s">
        <v>10</v>
      </c>
      <c r="AO77" s="253">
        <v>142</v>
      </c>
      <c r="AP77" s="569">
        <v>127.66666666666667</v>
      </c>
    </row>
    <row r="78" spans="1:42" s="28" customFormat="1" ht="13.8" x14ac:dyDescent="0.25">
      <c r="A78" s="246" t="s">
        <v>120</v>
      </c>
      <c r="B78" s="272" t="s">
        <v>17</v>
      </c>
      <c r="C78" s="272" t="s">
        <v>17</v>
      </c>
      <c r="D78" s="272" t="s">
        <v>17</v>
      </c>
      <c r="E78" s="272" t="s">
        <v>17</v>
      </c>
      <c r="F78" s="272" t="s">
        <v>17</v>
      </c>
      <c r="G78" s="272" t="s">
        <v>17</v>
      </c>
      <c r="H78" s="272" t="s">
        <v>17</v>
      </c>
      <c r="I78" s="272" t="s">
        <v>17</v>
      </c>
      <c r="J78" s="272" t="s">
        <v>17</v>
      </c>
      <c r="K78" s="272" t="s">
        <v>17</v>
      </c>
      <c r="L78" s="272" t="s">
        <v>17</v>
      </c>
      <c r="M78" s="272" t="s">
        <v>17</v>
      </c>
      <c r="N78" s="243"/>
      <c r="O78" s="243">
        <v>73</v>
      </c>
      <c r="P78" s="243">
        <v>69</v>
      </c>
      <c r="Q78" s="243">
        <v>70</v>
      </c>
      <c r="R78" s="243">
        <v>62</v>
      </c>
      <c r="S78" s="48"/>
      <c r="T78" s="10">
        <f>SUM(O78:R78)</f>
        <v>274</v>
      </c>
      <c r="U78" s="18">
        <f>AVERAGE(O78:R78)</f>
        <v>68.5</v>
      </c>
      <c r="V78" s="272" t="s">
        <v>17</v>
      </c>
      <c r="W78" s="272" t="s">
        <v>17</v>
      </c>
      <c r="X78" s="272" t="s">
        <v>17</v>
      </c>
      <c r="Y78" s="272" t="s">
        <v>17</v>
      </c>
      <c r="Z78" s="272" t="s">
        <v>17</v>
      </c>
      <c r="AA78" s="272" t="s">
        <v>17</v>
      </c>
      <c r="AB78" s="272" t="s">
        <v>17</v>
      </c>
      <c r="AC78" s="272" t="s">
        <v>17</v>
      </c>
      <c r="AD78" s="122"/>
      <c r="AE78" s="122">
        <f>AVERAGE(K78:O78)</f>
        <v>73</v>
      </c>
      <c r="AF78" s="122">
        <f>AVERAGE(L78:P78)</f>
        <v>71</v>
      </c>
      <c r="AG78" s="243">
        <f>AVERAGE(M78:Q78)</f>
        <v>70.666666666666671</v>
      </c>
      <c r="AH78" s="10">
        <f t="shared" si="38"/>
        <v>68.5</v>
      </c>
      <c r="AN78" s="246" t="s">
        <v>120</v>
      </c>
      <c r="AO78" s="243">
        <v>62</v>
      </c>
      <c r="AP78" s="243">
        <v>68.5</v>
      </c>
    </row>
    <row r="79" spans="1:42" s="28" customFormat="1" ht="13.8" x14ac:dyDescent="0.25">
      <c r="A79" s="252" t="s">
        <v>121</v>
      </c>
      <c r="B79" s="272" t="s">
        <v>17</v>
      </c>
      <c r="C79" s="272" t="s">
        <v>17</v>
      </c>
      <c r="D79" s="272" t="s">
        <v>17</v>
      </c>
      <c r="E79" s="272" t="s">
        <v>17</v>
      </c>
      <c r="F79" s="272" t="s">
        <v>17</v>
      </c>
      <c r="G79" s="272" t="s">
        <v>17</v>
      </c>
      <c r="H79" s="272" t="s">
        <v>17</v>
      </c>
      <c r="I79" s="272" t="s">
        <v>17</v>
      </c>
      <c r="J79" s="272" t="s">
        <v>17</v>
      </c>
      <c r="K79" s="272" t="s">
        <v>17</v>
      </c>
      <c r="L79" s="272" t="s">
        <v>17</v>
      </c>
      <c r="M79" s="272" t="s">
        <v>17</v>
      </c>
      <c r="N79" s="254"/>
      <c r="O79" s="267">
        <f>O78/O77</f>
        <v>0.60833333333333328</v>
      </c>
      <c r="P79" s="424">
        <f>P78/P77</f>
        <v>0.51879699248120303</v>
      </c>
      <c r="Q79" s="424">
        <f>Q78/Q77</f>
        <v>0.58333333333333337</v>
      </c>
      <c r="R79" s="424">
        <f>R78/R77</f>
        <v>0.43661971830985913</v>
      </c>
      <c r="S79" s="48"/>
      <c r="T79" s="255">
        <f>SUM(N79:R79)</f>
        <v>2.1470833774577289</v>
      </c>
      <c r="U79" s="615">
        <f>AVERAGE(O79:R79)</f>
        <v>0.53677084436443223</v>
      </c>
      <c r="V79" s="272" t="s">
        <v>17</v>
      </c>
      <c r="W79" s="272" t="s">
        <v>17</v>
      </c>
      <c r="X79" s="272" t="s">
        <v>17</v>
      </c>
      <c r="Y79" s="272" t="s">
        <v>17</v>
      </c>
      <c r="Z79" s="272" t="s">
        <v>17</v>
      </c>
      <c r="AA79" s="272" t="s">
        <v>17</v>
      </c>
      <c r="AB79" s="272" t="s">
        <v>17</v>
      </c>
      <c r="AC79" s="272" t="s">
        <v>17</v>
      </c>
      <c r="AD79" s="256"/>
      <c r="AE79" s="574">
        <f>AVERAGE(K79:O79)</f>
        <v>0.60833333333333328</v>
      </c>
      <c r="AF79" s="574">
        <f>AVERAGE(N79:P79)</f>
        <v>0.56356516290726821</v>
      </c>
      <c r="AG79" s="424">
        <f>AVERAGE(O79:Q79)</f>
        <v>0.57015455304928997</v>
      </c>
      <c r="AH79" s="424">
        <f t="shared" si="38"/>
        <v>0.53677084436443223</v>
      </c>
      <c r="AN79" s="252" t="s">
        <v>121</v>
      </c>
      <c r="AO79" s="424">
        <v>0.43661971830985913</v>
      </c>
      <c r="AP79" s="424">
        <v>0.53677084436443223</v>
      </c>
    </row>
    <row r="80" spans="1:42" s="28" customFormat="1" ht="13.8" x14ac:dyDescent="0.25">
      <c r="A80" s="87" t="s">
        <v>7</v>
      </c>
      <c r="B80" s="9">
        <v>27</v>
      </c>
      <c r="C80" s="9">
        <v>11</v>
      </c>
      <c r="D80" s="9">
        <v>26</v>
      </c>
      <c r="E80" s="9">
        <v>17</v>
      </c>
      <c r="F80" s="9">
        <v>25</v>
      </c>
      <c r="G80" s="9">
        <v>26</v>
      </c>
      <c r="H80" s="9">
        <v>22</v>
      </c>
      <c r="I80" s="9">
        <v>28</v>
      </c>
      <c r="J80" s="9">
        <v>69</v>
      </c>
      <c r="K80" s="9">
        <v>16</v>
      </c>
      <c r="L80" s="9">
        <v>22</v>
      </c>
      <c r="M80" s="9">
        <v>33</v>
      </c>
      <c r="N80" s="9">
        <v>38</v>
      </c>
      <c r="O80" s="9">
        <v>35</v>
      </c>
      <c r="P80" s="9">
        <v>32</v>
      </c>
      <c r="Q80" s="9">
        <v>3</v>
      </c>
      <c r="R80" s="9">
        <v>23</v>
      </c>
      <c r="S80" s="48"/>
      <c r="T80" s="10">
        <f>SUM(B80:R80)</f>
        <v>453</v>
      </c>
      <c r="U80" s="10">
        <f>AVERAGE(B80:R80)</f>
        <v>26.647058823529413</v>
      </c>
      <c r="V80" s="122">
        <f t="shared" ref="V80:AD82" si="39">AVERAGE(B80:F80)</f>
        <v>21.2</v>
      </c>
      <c r="W80" s="122">
        <f t="shared" si="39"/>
        <v>21</v>
      </c>
      <c r="X80" s="122">
        <f t="shared" si="39"/>
        <v>23.2</v>
      </c>
      <c r="Y80" s="122">
        <f t="shared" si="39"/>
        <v>23.6</v>
      </c>
      <c r="Z80" s="122">
        <f t="shared" si="39"/>
        <v>34</v>
      </c>
      <c r="AA80" s="122">
        <f t="shared" si="39"/>
        <v>32.200000000000003</v>
      </c>
      <c r="AB80" s="122">
        <f t="shared" si="39"/>
        <v>31.4</v>
      </c>
      <c r="AC80" s="122">
        <f t="shared" si="39"/>
        <v>33.6</v>
      </c>
      <c r="AD80" s="122">
        <f t="shared" si="39"/>
        <v>35.6</v>
      </c>
      <c r="AE80" s="122">
        <f>AVERAGE(K80:O80)</f>
        <v>28.8</v>
      </c>
      <c r="AF80" s="122">
        <f t="shared" ref="AF80:AG82" si="40">AVERAGE(L80:P80)</f>
        <v>32</v>
      </c>
      <c r="AG80" s="9">
        <f t="shared" si="40"/>
        <v>28.2</v>
      </c>
      <c r="AH80" s="10">
        <f t="shared" si="38"/>
        <v>27.333333333333332</v>
      </c>
      <c r="AN80" s="87" t="s">
        <v>7</v>
      </c>
      <c r="AO80" s="9">
        <v>23</v>
      </c>
      <c r="AP80" s="567">
        <v>27.333333333333332</v>
      </c>
    </row>
    <row r="81" spans="1:42" s="28" customFormat="1" ht="13.8" x14ac:dyDescent="0.25">
      <c r="A81" s="252" t="s">
        <v>8</v>
      </c>
      <c r="B81" s="253">
        <v>3</v>
      </c>
      <c r="C81" s="253">
        <v>10</v>
      </c>
      <c r="D81" s="253">
        <v>4</v>
      </c>
      <c r="E81" s="253">
        <v>0</v>
      </c>
      <c r="F81" s="253">
        <v>4</v>
      </c>
      <c r="G81" s="253">
        <v>4</v>
      </c>
      <c r="H81" s="253">
        <v>5</v>
      </c>
      <c r="I81" s="253">
        <v>3</v>
      </c>
      <c r="J81" s="253">
        <v>1</v>
      </c>
      <c r="K81" s="253">
        <v>0</v>
      </c>
      <c r="L81" s="253">
        <v>2</v>
      </c>
      <c r="M81" s="253">
        <v>8</v>
      </c>
      <c r="N81" s="253">
        <v>8</v>
      </c>
      <c r="O81" s="253">
        <v>36</v>
      </c>
      <c r="P81" s="253">
        <v>9</v>
      </c>
      <c r="Q81" s="253">
        <v>1</v>
      </c>
      <c r="R81" s="253">
        <v>16</v>
      </c>
      <c r="S81" s="48"/>
      <c r="T81" s="255">
        <f>SUM(B81:R81)</f>
        <v>114</v>
      </c>
      <c r="U81" s="255">
        <f>AVERAGE(B81:R81)</f>
        <v>6.7058823529411766</v>
      </c>
      <c r="V81" s="256">
        <f t="shared" si="39"/>
        <v>4.2</v>
      </c>
      <c r="W81" s="256">
        <f t="shared" si="39"/>
        <v>4.4000000000000004</v>
      </c>
      <c r="X81" s="256">
        <f t="shared" si="39"/>
        <v>3.4</v>
      </c>
      <c r="Y81" s="256">
        <f t="shared" si="39"/>
        <v>3.2</v>
      </c>
      <c r="Z81" s="256">
        <f t="shared" si="39"/>
        <v>3.4</v>
      </c>
      <c r="AA81" s="256">
        <f t="shared" si="39"/>
        <v>2.6</v>
      </c>
      <c r="AB81" s="256">
        <f t="shared" si="39"/>
        <v>2.2000000000000002</v>
      </c>
      <c r="AC81" s="256">
        <f t="shared" si="39"/>
        <v>2.8</v>
      </c>
      <c r="AD81" s="256">
        <f t="shared" si="39"/>
        <v>3.8</v>
      </c>
      <c r="AE81" s="256">
        <f>AVERAGE(K81:O81)</f>
        <v>10.8</v>
      </c>
      <c r="AF81" s="256">
        <f t="shared" si="40"/>
        <v>12.6</v>
      </c>
      <c r="AG81" s="253">
        <f t="shared" si="40"/>
        <v>12.4</v>
      </c>
      <c r="AH81" s="255">
        <f t="shared" si="38"/>
        <v>13</v>
      </c>
      <c r="AN81" s="252" t="s">
        <v>8</v>
      </c>
      <c r="AO81" s="253">
        <v>16</v>
      </c>
      <c r="AP81" s="253">
        <v>13</v>
      </c>
    </row>
    <row r="82" spans="1:42" s="28" customFormat="1" ht="13.8" x14ac:dyDescent="0.25">
      <c r="A82" s="87" t="s">
        <v>6</v>
      </c>
      <c r="B82" s="9">
        <v>451</v>
      </c>
      <c r="C82" s="9">
        <v>981</v>
      </c>
      <c r="D82" s="9">
        <v>531</v>
      </c>
      <c r="E82" s="9">
        <v>69</v>
      </c>
      <c r="F82" s="9">
        <v>192</v>
      </c>
      <c r="G82" s="9">
        <v>147</v>
      </c>
      <c r="H82" s="9">
        <v>535</v>
      </c>
      <c r="I82" s="9">
        <v>489</v>
      </c>
      <c r="J82" s="9">
        <v>834</v>
      </c>
      <c r="K82" s="9">
        <v>260</v>
      </c>
      <c r="L82" s="9">
        <v>892</v>
      </c>
      <c r="M82" s="9">
        <v>961</v>
      </c>
      <c r="N82" s="9">
        <v>1092</v>
      </c>
      <c r="O82" s="9">
        <v>316</v>
      </c>
      <c r="P82" s="9">
        <v>221</v>
      </c>
      <c r="Q82" s="9">
        <v>369</v>
      </c>
      <c r="R82" s="9">
        <v>1123</v>
      </c>
      <c r="S82" s="48"/>
      <c r="T82" s="10">
        <f>SUM(B82:R82)</f>
        <v>9463</v>
      </c>
      <c r="U82" s="10">
        <f>AVERAGE(B82:R82)</f>
        <v>556.64705882352939</v>
      </c>
      <c r="V82" s="122">
        <f t="shared" si="39"/>
        <v>444.8</v>
      </c>
      <c r="W82" s="122">
        <f t="shared" si="39"/>
        <v>384</v>
      </c>
      <c r="X82" s="122">
        <f t="shared" si="39"/>
        <v>294.8</v>
      </c>
      <c r="Y82" s="122">
        <f t="shared" si="39"/>
        <v>286.39999999999998</v>
      </c>
      <c r="Z82" s="122">
        <f t="shared" si="39"/>
        <v>439.4</v>
      </c>
      <c r="AA82" s="122">
        <f t="shared" si="39"/>
        <v>453</v>
      </c>
      <c r="AB82" s="122">
        <f t="shared" si="39"/>
        <v>602</v>
      </c>
      <c r="AC82" s="122">
        <f t="shared" si="39"/>
        <v>687.2</v>
      </c>
      <c r="AD82" s="122">
        <f t="shared" si="39"/>
        <v>807.8</v>
      </c>
      <c r="AE82" s="122">
        <f>AVERAGE(K82:O82)</f>
        <v>704.2</v>
      </c>
      <c r="AF82" s="122">
        <f t="shared" si="40"/>
        <v>696.4</v>
      </c>
      <c r="AG82" s="9">
        <f t="shared" si="40"/>
        <v>591.79999999999995</v>
      </c>
      <c r="AH82" s="10">
        <f t="shared" si="38"/>
        <v>680.33333333333337</v>
      </c>
      <c r="AN82" s="87" t="s">
        <v>6</v>
      </c>
      <c r="AO82" s="9"/>
      <c r="AP82" s="9">
        <v>591.79999999999995</v>
      </c>
    </row>
    <row r="83" spans="1:42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8"/>
      <c r="AD83" s="178"/>
      <c r="AE83" s="178"/>
      <c r="AF83" s="178"/>
      <c r="AG83" s="240"/>
      <c r="AH83" s="572"/>
      <c r="AN83" s="240"/>
      <c r="AO83" s="240"/>
      <c r="AP83" s="240"/>
    </row>
    <row r="84" spans="1:42" ht="26.55" customHeight="1" x14ac:dyDescent="0.25">
      <c r="A84" s="235" t="s">
        <v>156</v>
      </c>
      <c r="B84" s="237">
        <v>2001</v>
      </c>
      <c r="C84" s="237">
        <v>2002</v>
      </c>
      <c r="D84" s="237">
        <v>2003</v>
      </c>
      <c r="E84" s="237">
        <v>2004</v>
      </c>
      <c r="F84" s="237">
        <v>2005</v>
      </c>
      <c r="G84" s="237">
        <v>2006</v>
      </c>
      <c r="H84" s="237">
        <v>2007</v>
      </c>
      <c r="I84" s="237">
        <v>2008</v>
      </c>
      <c r="J84" s="237">
        <v>2009</v>
      </c>
      <c r="K84" s="237">
        <v>2010</v>
      </c>
      <c r="L84" s="237">
        <v>2011</v>
      </c>
      <c r="M84" s="237">
        <v>2012</v>
      </c>
      <c r="N84" s="237">
        <v>2013</v>
      </c>
      <c r="O84" s="237">
        <v>2014</v>
      </c>
      <c r="P84" s="237">
        <v>2015</v>
      </c>
      <c r="Q84" s="237">
        <v>2016</v>
      </c>
      <c r="R84" s="237">
        <v>2017</v>
      </c>
      <c r="S84" s="260"/>
      <c r="T84" s="242" t="s">
        <v>9</v>
      </c>
      <c r="U84" s="177" t="s">
        <v>54</v>
      </c>
      <c r="V84" s="177" t="s">
        <v>105</v>
      </c>
      <c r="W84" s="177" t="s">
        <v>106</v>
      </c>
      <c r="X84" s="177" t="s">
        <v>107</v>
      </c>
      <c r="Y84" s="177" t="s">
        <v>108</v>
      </c>
      <c r="Z84" s="177" t="s">
        <v>109</v>
      </c>
      <c r="AA84" s="177" t="s">
        <v>110</v>
      </c>
      <c r="AB84" s="177" t="s">
        <v>111</v>
      </c>
      <c r="AC84" s="177" t="s">
        <v>112</v>
      </c>
      <c r="AD84" s="177" t="s">
        <v>113</v>
      </c>
      <c r="AE84" s="177" t="s">
        <v>114</v>
      </c>
      <c r="AF84" s="177" t="s">
        <v>131</v>
      </c>
      <c r="AG84" s="492" t="s">
        <v>151</v>
      </c>
      <c r="AH84" s="511" t="s">
        <v>165</v>
      </c>
      <c r="AN84" s="235" t="s">
        <v>46</v>
      </c>
      <c r="AO84" s="237">
        <v>2017</v>
      </c>
      <c r="AP84" s="492" t="s">
        <v>165</v>
      </c>
    </row>
    <row r="85" spans="1:42" ht="13.8" x14ac:dyDescent="0.25">
      <c r="A85" s="89" t="s">
        <v>4</v>
      </c>
      <c r="B85" s="27">
        <v>160</v>
      </c>
      <c r="C85" s="27">
        <v>185.3</v>
      </c>
      <c r="D85" s="27">
        <v>188.9</v>
      </c>
      <c r="E85" s="27">
        <v>122.5</v>
      </c>
      <c r="F85" s="27">
        <v>121.4</v>
      </c>
      <c r="G85" s="27">
        <v>285</v>
      </c>
      <c r="H85" s="27">
        <v>182.1</v>
      </c>
      <c r="I85" s="27">
        <v>316.89999999999998</v>
      </c>
      <c r="J85" s="27">
        <v>128.5</v>
      </c>
      <c r="K85" s="27">
        <v>100.6</v>
      </c>
      <c r="L85" s="27">
        <v>201.3</v>
      </c>
      <c r="M85" s="27">
        <v>305.5</v>
      </c>
      <c r="N85" s="27">
        <v>160</v>
      </c>
      <c r="O85" s="27">
        <v>151.4</v>
      </c>
      <c r="P85" s="27">
        <v>156.9</v>
      </c>
      <c r="Q85" s="27">
        <v>125.1</v>
      </c>
      <c r="R85" s="27">
        <v>219.8</v>
      </c>
      <c r="S85" s="48"/>
      <c r="T85" s="27">
        <f>SUM(B85:R85)</f>
        <v>3111.2000000000003</v>
      </c>
      <c r="U85" s="27">
        <f>AVERAGE(B85:R85)</f>
        <v>183.01176470588237</v>
      </c>
      <c r="V85" s="132">
        <f t="shared" ref="V85:AG87" si="41">AVERAGE(B85:F85)</f>
        <v>155.62</v>
      </c>
      <c r="W85" s="132">
        <f t="shared" si="41"/>
        <v>180.62</v>
      </c>
      <c r="X85" s="132">
        <f t="shared" si="41"/>
        <v>179.98</v>
      </c>
      <c r="Y85" s="132">
        <f t="shared" si="41"/>
        <v>205.58</v>
      </c>
      <c r="Z85" s="132">
        <f t="shared" si="41"/>
        <v>206.78000000000003</v>
      </c>
      <c r="AA85" s="133">
        <f t="shared" si="41"/>
        <v>202.62</v>
      </c>
      <c r="AB85" s="133">
        <f t="shared" si="41"/>
        <v>185.88000000000002</v>
      </c>
      <c r="AC85" s="133">
        <f t="shared" si="41"/>
        <v>210.56</v>
      </c>
      <c r="AD85" s="133">
        <f t="shared" si="41"/>
        <v>179.18</v>
      </c>
      <c r="AE85" s="133">
        <f t="shared" si="41"/>
        <v>183.76</v>
      </c>
      <c r="AF85" s="133">
        <f t="shared" si="41"/>
        <v>195.01999999999998</v>
      </c>
      <c r="AG85" s="27">
        <f t="shared" si="41"/>
        <v>179.78</v>
      </c>
      <c r="AH85" s="27">
        <f>AVERAGE(M85:R85)</f>
        <v>186.45000000000002</v>
      </c>
      <c r="AN85" s="89" t="s">
        <v>4</v>
      </c>
      <c r="AO85" s="27">
        <v>219.8</v>
      </c>
      <c r="AP85" s="27">
        <v>186.45000000000002</v>
      </c>
    </row>
    <row r="86" spans="1:42" ht="13.8" x14ac:dyDescent="0.25">
      <c r="A86" s="81" t="s">
        <v>5</v>
      </c>
      <c r="B86" s="5">
        <v>50.6</v>
      </c>
      <c r="C86" s="5">
        <v>85.2</v>
      </c>
      <c r="D86" s="5">
        <v>6.9</v>
      </c>
      <c r="E86" s="5">
        <v>33.6</v>
      </c>
      <c r="F86" s="5">
        <v>9.4</v>
      </c>
      <c r="G86" s="5">
        <v>7.3</v>
      </c>
      <c r="H86" s="5">
        <v>8.1999999999999993</v>
      </c>
      <c r="I86" s="5">
        <v>6.2</v>
      </c>
      <c r="J86" s="5">
        <v>34</v>
      </c>
      <c r="K86" s="5">
        <v>17.899999999999999</v>
      </c>
      <c r="L86" s="5">
        <v>15.6</v>
      </c>
      <c r="M86" s="5">
        <v>7.9</v>
      </c>
      <c r="N86" s="5">
        <v>13.2</v>
      </c>
      <c r="O86" s="5">
        <v>22.2</v>
      </c>
      <c r="P86" s="5">
        <v>15.9</v>
      </c>
      <c r="Q86" s="5">
        <v>25.5</v>
      </c>
      <c r="R86" s="5">
        <v>6.2</v>
      </c>
      <c r="S86" s="48"/>
      <c r="T86" s="47">
        <f>SUM(B86:R86)</f>
        <v>365.79999999999995</v>
      </c>
      <c r="U86" s="47">
        <f>AVERAGE(B86:R86)</f>
        <v>21.517647058823528</v>
      </c>
      <c r="V86" s="122">
        <f t="shared" si="41"/>
        <v>37.14</v>
      </c>
      <c r="W86" s="122">
        <f t="shared" si="41"/>
        <v>28.480000000000008</v>
      </c>
      <c r="X86" s="122">
        <f t="shared" si="41"/>
        <v>13.079999999999998</v>
      </c>
      <c r="Y86" s="122">
        <f t="shared" si="41"/>
        <v>12.940000000000001</v>
      </c>
      <c r="Z86" s="122">
        <f t="shared" si="41"/>
        <v>13.02</v>
      </c>
      <c r="AA86" s="122">
        <f t="shared" si="41"/>
        <v>14.719999999999999</v>
      </c>
      <c r="AB86" s="122">
        <f t="shared" si="41"/>
        <v>16.38</v>
      </c>
      <c r="AC86" s="122">
        <f t="shared" si="41"/>
        <v>16.32</v>
      </c>
      <c r="AD86" s="122">
        <f t="shared" si="41"/>
        <v>17.720000000000002</v>
      </c>
      <c r="AE86" s="122">
        <f t="shared" si="41"/>
        <v>15.36</v>
      </c>
      <c r="AF86" s="122">
        <f t="shared" si="41"/>
        <v>14.960000000000003</v>
      </c>
      <c r="AG86" s="5">
        <f t="shared" si="41"/>
        <v>16.939999999999998</v>
      </c>
      <c r="AH86" s="5">
        <f t="shared" ref="AH86:AH91" si="42">AVERAGE(M86:R86)</f>
        <v>15.149999999999999</v>
      </c>
      <c r="AN86" s="81" t="s">
        <v>5</v>
      </c>
      <c r="AO86" s="5">
        <v>6.2</v>
      </c>
      <c r="AP86" s="5">
        <v>15.149999999999999</v>
      </c>
    </row>
    <row r="87" spans="1:42" ht="13.8" x14ac:dyDescent="0.25">
      <c r="A87" s="89" t="s">
        <v>10</v>
      </c>
      <c r="B87" s="26">
        <v>117</v>
      </c>
      <c r="C87" s="26">
        <v>150</v>
      </c>
      <c r="D87" s="26">
        <v>136</v>
      </c>
      <c r="E87" s="26">
        <v>119</v>
      </c>
      <c r="F87" s="38">
        <v>113</v>
      </c>
      <c r="G87" s="38">
        <v>122</v>
      </c>
      <c r="H87" s="38">
        <v>111</v>
      </c>
      <c r="I87" s="38">
        <v>126</v>
      </c>
      <c r="J87" s="38">
        <v>120</v>
      </c>
      <c r="K87" s="38">
        <v>120</v>
      </c>
      <c r="L87" s="38">
        <v>120</v>
      </c>
      <c r="M87" s="38">
        <v>131</v>
      </c>
      <c r="N87" s="38">
        <v>120</v>
      </c>
      <c r="O87" s="38">
        <v>136</v>
      </c>
      <c r="P87" s="38">
        <v>130</v>
      </c>
      <c r="Q87" s="38">
        <v>120</v>
      </c>
      <c r="R87" s="38">
        <v>120</v>
      </c>
      <c r="S87" s="48"/>
      <c r="T87" s="27">
        <f>SUM(B87:R87)</f>
        <v>2111</v>
      </c>
      <c r="U87" s="27">
        <f>AVERAGE(B87:R87)</f>
        <v>124.17647058823529</v>
      </c>
      <c r="V87" s="132">
        <f t="shared" si="41"/>
        <v>127</v>
      </c>
      <c r="W87" s="132">
        <f t="shared" si="41"/>
        <v>128</v>
      </c>
      <c r="X87" s="132">
        <f t="shared" si="41"/>
        <v>120.2</v>
      </c>
      <c r="Y87" s="132">
        <f t="shared" si="41"/>
        <v>118.2</v>
      </c>
      <c r="Z87" s="132">
        <f t="shared" si="41"/>
        <v>118.4</v>
      </c>
      <c r="AA87" s="132">
        <f t="shared" si="41"/>
        <v>119.8</v>
      </c>
      <c r="AB87" s="133">
        <f t="shared" si="41"/>
        <v>119.4</v>
      </c>
      <c r="AC87" s="133">
        <f t="shared" si="41"/>
        <v>123.4</v>
      </c>
      <c r="AD87" s="133">
        <f t="shared" si="41"/>
        <v>122.2</v>
      </c>
      <c r="AE87" s="133">
        <f t="shared" si="41"/>
        <v>125.4</v>
      </c>
      <c r="AF87" s="133">
        <f t="shared" si="41"/>
        <v>127.4</v>
      </c>
      <c r="AG87" s="38">
        <f t="shared" si="41"/>
        <v>127.4</v>
      </c>
      <c r="AH87" s="27">
        <f t="shared" si="42"/>
        <v>126.16666666666667</v>
      </c>
      <c r="AN87" s="89" t="s">
        <v>10</v>
      </c>
      <c r="AO87" s="38">
        <v>120</v>
      </c>
      <c r="AP87" s="27">
        <v>126.16666666666667</v>
      </c>
    </row>
    <row r="88" spans="1:42" s="28" customFormat="1" ht="13.8" x14ac:dyDescent="0.25">
      <c r="A88" s="246" t="s">
        <v>120</v>
      </c>
      <c r="B88" s="273" t="s">
        <v>17</v>
      </c>
      <c r="C88" s="273" t="s">
        <v>17</v>
      </c>
      <c r="D88" s="273" t="s">
        <v>17</v>
      </c>
      <c r="E88" s="273" t="s">
        <v>17</v>
      </c>
      <c r="F88" s="273" t="s">
        <v>17</v>
      </c>
      <c r="G88" s="273" t="s">
        <v>17</v>
      </c>
      <c r="H88" s="273" t="s">
        <v>17</v>
      </c>
      <c r="I88" s="273" t="s">
        <v>17</v>
      </c>
      <c r="J88" s="273" t="s">
        <v>17</v>
      </c>
      <c r="K88" s="273" t="s">
        <v>17</v>
      </c>
      <c r="L88" s="273" t="s">
        <v>17</v>
      </c>
      <c r="M88" s="273" t="s">
        <v>17</v>
      </c>
      <c r="N88" s="243"/>
      <c r="O88" s="243">
        <v>86</v>
      </c>
      <c r="P88" s="243">
        <v>101</v>
      </c>
      <c r="Q88" s="243">
        <v>68</v>
      </c>
      <c r="R88" s="243">
        <v>120</v>
      </c>
      <c r="S88" s="48"/>
      <c r="T88" s="10">
        <f>SUM(O88:R88)</f>
        <v>375</v>
      </c>
      <c r="U88" s="570">
        <f>AVERAGE(O88:R88)</f>
        <v>93.75</v>
      </c>
      <c r="V88" s="273" t="s">
        <v>17</v>
      </c>
      <c r="W88" s="273" t="s">
        <v>17</v>
      </c>
      <c r="X88" s="273" t="s">
        <v>17</v>
      </c>
      <c r="Y88" s="273" t="s">
        <v>17</v>
      </c>
      <c r="Z88" s="273" t="s">
        <v>17</v>
      </c>
      <c r="AA88" s="273" t="s">
        <v>17</v>
      </c>
      <c r="AB88" s="273" t="s">
        <v>17</v>
      </c>
      <c r="AC88" s="273" t="s">
        <v>17</v>
      </c>
      <c r="AD88" s="122"/>
      <c r="AE88" s="122">
        <f t="shared" ref="AE88:AG92" si="43">AVERAGE(K88:O88)</f>
        <v>86</v>
      </c>
      <c r="AF88" s="122">
        <f t="shared" si="43"/>
        <v>93.5</v>
      </c>
      <c r="AG88" s="243">
        <f t="shared" si="43"/>
        <v>85</v>
      </c>
      <c r="AH88" s="10">
        <f t="shared" si="42"/>
        <v>93.75</v>
      </c>
      <c r="AN88" s="246" t="s">
        <v>120</v>
      </c>
      <c r="AO88" s="243">
        <v>120</v>
      </c>
      <c r="AP88" s="10">
        <v>93.75</v>
      </c>
    </row>
    <row r="89" spans="1:42" s="28" customFormat="1" ht="13.8" x14ac:dyDescent="0.25">
      <c r="A89" s="257" t="s">
        <v>121</v>
      </c>
      <c r="B89" s="273" t="s">
        <v>17</v>
      </c>
      <c r="C89" s="273" t="s">
        <v>17</v>
      </c>
      <c r="D89" s="273" t="s">
        <v>17</v>
      </c>
      <c r="E89" s="273" t="s">
        <v>17</v>
      </c>
      <c r="F89" s="273" t="s">
        <v>17</v>
      </c>
      <c r="G89" s="273" t="s">
        <v>17</v>
      </c>
      <c r="H89" s="273" t="s">
        <v>17</v>
      </c>
      <c r="I89" s="273" t="s">
        <v>17</v>
      </c>
      <c r="J89" s="273" t="s">
        <v>17</v>
      </c>
      <c r="K89" s="273" t="s">
        <v>17</v>
      </c>
      <c r="L89" s="273" t="s">
        <v>17</v>
      </c>
      <c r="M89" s="273" t="s">
        <v>17</v>
      </c>
      <c r="N89" s="222"/>
      <c r="O89" s="265">
        <f>O88/O87</f>
        <v>0.63235294117647056</v>
      </c>
      <c r="P89" s="423">
        <f>P88/P87</f>
        <v>0.77692307692307694</v>
      </c>
      <c r="Q89" s="423">
        <f>Q88/Q87</f>
        <v>0.56666666666666665</v>
      </c>
      <c r="R89" s="423">
        <f>R88/R87</f>
        <v>1</v>
      </c>
      <c r="S89" s="48"/>
      <c r="T89" s="52"/>
      <c r="U89" s="423">
        <f>AVERAGE(O89:R89)</f>
        <v>0.74398567119155357</v>
      </c>
      <c r="V89" s="273" t="s">
        <v>17</v>
      </c>
      <c r="W89" s="273" t="s">
        <v>17</v>
      </c>
      <c r="X89" s="273" t="s">
        <v>17</v>
      </c>
      <c r="Y89" s="273" t="s">
        <v>17</v>
      </c>
      <c r="Z89" s="273" t="s">
        <v>17</v>
      </c>
      <c r="AA89" s="273" t="s">
        <v>17</v>
      </c>
      <c r="AB89" s="273" t="s">
        <v>17</v>
      </c>
      <c r="AC89" s="273" t="s">
        <v>17</v>
      </c>
      <c r="AD89" s="133"/>
      <c r="AE89" s="573">
        <f t="shared" si="43"/>
        <v>0.63235294117647056</v>
      </c>
      <c r="AF89" s="573">
        <f t="shared" si="43"/>
        <v>0.70463800904977369</v>
      </c>
      <c r="AG89" s="423">
        <f t="shared" si="43"/>
        <v>0.65864756158873805</v>
      </c>
      <c r="AH89" s="423">
        <f t="shared" si="42"/>
        <v>0.74398567119155357</v>
      </c>
      <c r="AN89" s="257" t="s">
        <v>121</v>
      </c>
      <c r="AO89" s="423">
        <v>1</v>
      </c>
      <c r="AP89" s="423">
        <v>0.74398567119155357</v>
      </c>
    </row>
    <row r="90" spans="1:42" s="28" customFormat="1" ht="13.8" x14ac:dyDescent="0.25">
      <c r="A90" s="87" t="s">
        <v>7</v>
      </c>
      <c r="B90" s="9">
        <v>66</v>
      </c>
      <c r="C90" s="9">
        <v>42</v>
      </c>
      <c r="D90" s="9">
        <v>33</v>
      </c>
      <c r="E90" s="9">
        <v>49</v>
      </c>
      <c r="F90" s="9">
        <v>32</v>
      </c>
      <c r="G90" s="9">
        <v>58</v>
      </c>
      <c r="H90" s="9">
        <v>30</v>
      </c>
      <c r="I90" s="9">
        <v>46</v>
      </c>
      <c r="J90" s="9">
        <v>34</v>
      </c>
      <c r="K90" s="9">
        <v>32</v>
      </c>
      <c r="L90" s="9">
        <v>27</v>
      </c>
      <c r="M90" s="9">
        <v>21</v>
      </c>
      <c r="N90" s="9">
        <v>35</v>
      </c>
      <c r="O90" s="9">
        <v>37</v>
      </c>
      <c r="P90" s="9">
        <v>28</v>
      </c>
      <c r="Q90" s="9">
        <v>15</v>
      </c>
      <c r="R90" s="9">
        <v>47</v>
      </c>
      <c r="S90" s="48"/>
      <c r="T90" s="10">
        <f>SUM(B90:R90)</f>
        <v>632</v>
      </c>
      <c r="U90" s="10">
        <f>AVERAGE(B90:R90)</f>
        <v>37.176470588235297</v>
      </c>
      <c r="V90" s="122">
        <f t="shared" ref="V90:AD92" si="44">AVERAGE(B90:F90)</f>
        <v>44.4</v>
      </c>
      <c r="W90" s="122">
        <f t="shared" si="44"/>
        <v>42.8</v>
      </c>
      <c r="X90" s="122">
        <f t="shared" si="44"/>
        <v>40.4</v>
      </c>
      <c r="Y90" s="122">
        <f t="shared" si="44"/>
        <v>43</v>
      </c>
      <c r="Z90" s="122">
        <f t="shared" si="44"/>
        <v>40</v>
      </c>
      <c r="AA90" s="122">
        <f t="shared" si="44"/>
        <v>40</v>
      </c>
      <c r="AB90" s="122">
        <f t="shared" si="44"/>
        <v>33.799999999999997</v>
      </c>
      <c r="AC90" s="122">
        <f t="shared" si="44"/>
        <v>32</v>
      </c>
      <c r="AD90" s="122">
        <f t="shared" si="44"/>
        <v>29.8</v>
      </c>
      <c r="AE90" s="122">
        <f t="shared" si="43"/>
        <v>30.4</v>
      </c>
      <c r="AF90" s="122">
        <f t="shared" si="43"/>
        <v>29.6</v>
      </c>
      <c r="AG90" s="9">
        <f t="shared" si="43"/>
        <v>27.2</v>
      </c>
      <c r="AH90" s="10">
        <f t="shared" si="42"/>
        <v>30.5</v>
      </c>
      <c r="AN90" s="87" t="s">
        <v>7</v>
      </c>
      <c r="AO90" s="9">
        <v>47</v>
      </c>
      <c r="AP90" s="567">
        <v>30.5</v>
      </c>
    </row>
    <row r="91" spans="1:42" s="28" customFormat="1" ht="13.8" x14ac:dyDescent="0.25">
      <c r="A91" s="257" t="s">
        <v>8</v>
      </c>
      <c r="B91" s="258">
        <v>4</v>
      </c>
      <c r="C91" s="258">
        <v>4</v>
      </c>
      <c r="D91" s="258">
        <v>3</v>
      </c>
      <c r="E91" s="258">
        <v>2</v>
      </c>
      <c r="F91" s="258">
        <v>7</v>
      </c>
      <c r="G91" s="258">
        <v>13</v>
      </c>
      <c r="H91" s="258">
        <v>10</v>
      </c>
      <c r="I91" s="258">
        <v>1</v>
      </c>
      <c r="J91" s="258">
        <v>8</v>
      </c>
      <c r="K91" s="258">
        <v>1</v>
      </c>
      <c r="L91" s="258">
        <v>16</v>
      </c>
      <c r="M91" s="258">
        <v>6</v>
      </c>
      <c r="N91" s="258">
        <v>6</v>
      </c>
      <c r="O91" s="258">
        <v>1</v>
      </c>
      <c r="P91" s="258">
        <v>3</v>
      </c>
      <c r="Q91" s="258">
        <v>3</v>
      </c>
      <c r="R91" s="258">
        <v>2</v>
      </c>
      <c r="S91" s="48"/>
      <c r="T91" s="52">
        <f>SUM(B91:R91)</f>
        <v>90</v>
      </c>
      <c r="U91" s="586">
        <f t="shared" ref="U91:U92" si="45">AVERAGE(B91:R91)</f>
        <v>5.2941176470588234</v>
      </c>
      <c r="V91" s="133">
        <f t="shared" si="44"/>
        <v>4</v>
      </c>
      <c r="W91" s="133">
        <f t="shared" si="44"/>
        <v>5.8</v>
      </c>
      <c r="X91" s="133">
        <f t="shared" si="44"/>
        <v>7</v>
      </c>
      <c r="Y91" s="133">
        <f t="shared" si="44"/>
        <v>6.6</v>
      </c>
      <c r="Z91" s="133">
        <f t="shared" si="44"/>
        <v>7.8</v>
      </c>
      <c r="AA91" s="133">
        <f t="shared" si="44"/>
        <v>6.6</v>
      </c>
      <c r="AB91" s="133">
        <f t="shared" si="44"/>
        <v>7.2</v>
      </c>
      <c r="AC91" s="133">
        <f t="shared" si="44"/>
        <v>6.4</v>
      </c>
      <c r="AD91" s="133">
        <f t="shared" si="44"/>
        <v>7.4</v>
      </c>
      <c r="AE91" s="133">
        <f t="shared" si="43"/>
        <v>6</v>
      </c>
      <c r="AF91" s="133">
        <f t="shared" si="43"/>
        <v>6.4</v>
      </c>
      <c r="AG91" s="258">
        <f t="shared" si="43"/>
        <v>3.8</v>
      </c>
      <c r="AH91" s="52">
        <f t="shared" si="42"/>
        <v>3.5</v>
      </c>
      <c r="AN91" s="257" t="s">
        <v>8</v>
      </c>
      <c r="AO91" s="258">
        <v>2</v>
      </c>
      <c r="AP91" s="571">
        <v>3.5</v>
      </c>
    </row>
    <row r="92" spans="1:42" ht="13.8" x14ac:dyDescent="0.25">
      <c r="A92" s="81" t="s">
        <v>6</v>
      </c>
      <c r="B92" s="4">
        <v>400</v>
      </c>
      <c r="C92" s="4">
        <v>326</v>
      </c>
      <c r="D92" s="4">
        <v>538</v>
      </c>
      <c r="E92" s="4">
        <v>351</v>
      </c>
      <c r="F92" s="4">
        <v>202</v>
      </c>
      <c r="G92" s="4">
        <v>241</v>
      </c>
      <c r="H92" s="4">
        <v>385</v>
      </c>
      <c r="I92" s="4">
        <v>729</v>
      </c>
      <c r="J92" s="4">
        <v>458</v>
      </c>
      <c r="K92" s="4">
        <v>387</v>
      </c>
      <c r="L92" s="4">
        <v>303</v>
      </c>
      <c r="M92" s="4">
        <v>894</v>
      </c>
      <c r="N92" s="4">
        <v>653</v>
      </c>
      <c r="O92" s="4">
        <v>499</v>
      </c>
      <c r="P92" s="4">
        <v>702</v>
      </c>
      <c r="Q92" s="4">
        <v>607</v>
      </c>
      <c r="R92" s="4">
        <v>785</v>
      </c>
      <c r="S92" s="48"/>
      <c r="T92" s="47">
        <f>SUM(B92:R92)</f>
        <v>8460</v>
      </c>
      <c r="U92" s="10">
        <f t="shared" si="45"/>
        <v>497.64705882352939</v>
      </c>
      <c r="V92" s="122">
        <f t="shared" si="44"/>
        <v>363.4</v>
      </c>
      <c r="W92" s="122">
        <f t="shared" si="44"/>
        <v>331.6</v>
      </c>
      <c r="X92" s="122">
        <f t="shared" si="44"/>
        <v>343.4</v>
      </c>
      <c r="Y92" s="122">
        <f t="shared" si="44"/>
        <v>381.6</v>
      </c>
      <c r="Z92" s="122">
        <f t="shared" si="44"/>
        <v>403</v>
      </c>
      <c r="AA92" s="122">
        <f t="shared" si="44"/>
        <v>440</v>
      </c>
      <c r="AB92" s="122">
        <f t="shared" si="44"/>
        <v>452.4</v>
      </c>
      <c r="AC92" s="122">
        <f t="shared" si="44"/>
        <v>554.20000000000005</v>
      </c>
      <c r="AD92" s="122">
        <f t="shared" si="44"/>
        <v>539</v>
      </c>
      <c r="AE92" s="122">
        <f t="shared" si="43"/>
        <v>547.20000000000005</v>
      </c>
      <c r="AF92" s="122">
        <f t="shared" si="43"/>
        <v>610.20000000000005</v>
      </c>
      <c r="AG92" s="4">
        <f t="shared" si="43"/>
        <v>671</v>
      </c>
      <c r="AH92" s="5">
        <f>AVERAGE(M92:R92)</f>
        <v>690</v>
      </c>
      <c r="AN92" s="81" t="s">
        <v>6</v>
      </c>
      <c r="AO92" s="4"/>
      <c r="AP92" s="4">
        <v>671</v>
      </c>
    </row>
    <row r="93" spans="1:42" x14ac:dyDescent="0.25">
      <c r="S93" s="248"/>
      <c r="AD93" s="178"/>
      <c r="AE93" s="178"/>
      <c r="AF93" s="178"/>
      <c r="AG93" s="490"/>
      <c r="AP93" s="564"/>
    </row>
    <row r="94" spans="1:42" ht="25.5" customHeight="1" x14ac:dyDescent="0.25">
      <c r="A94" s="235" t="s">
        <v>158</v>
      </c>
      <c r="B94" s="237">
        <v>2001</v>
      </c>
      <c r="C94" s="237">
        <v>2002</v>
      </c>
      <c r="D94" s="237">
        <v>2003</v>
      </c>
      <c r="E94" s="237">
        <v>2004</v>
      </c>
      <c r="F94" s="237">
        <v>2005</v>
      </c>
      <c r="G94" s="237">
        <v>2006</v>
      </c>
      <c r="H94" s="237">
        <v>2007</v>
      </c>
      <c r="I94" s="237">
        <v>2008</v>
      </c>
      <c r="J94" s="237">
        <v>2009</v>
      </c>
      <c r="K94" s="237">
        <v>2010</v>
      </c>
      <c r="L94" s="237">
        <v>2011</v>
      </c>
      <c r="M94" s="237">
        <v>2012</v>
      </c>
      <c r="N94" s="237">
        <v>2013</v>
      </c>
      <c r="O94" s="237">
        <v>2014</v>
      </c>
      <c r="P94" s="237">
        <v>2015</v>
      </c>
      <c r="Q94" s="237">
        <v>2016</v>
      </c>
      <c r="R94" s="237">
        <v>2017</v>
      </c>
      <c r="S94" s="260"/>
      <c r="T94" s="242" t="s">
        <v>9</v>
      </c>
      <c r="U94" s="177" t="s">
        <v>54</v>
      </c>
      <c r="V94" s="177" t="s">
        <v>105</v>
      </c>
      <c r="W94" s="177" t="s">
        <v>106</v>
      </c>
      <c r="X94" s="177" t="s">
        <v>107</v>
      </c>
      <c r="Y94" s="177" t="s">
        <v>108</v>
      </c>
      <c r="Z94" s="177" t="s">
        <v>109</v>
      </c>
      <c r="AA94" s="177" t="s">
        <v>110</v>
      </c>
      <c r="AB94" s="177" t="s">
        <v>111</v>
      </c>
      <c r="AC94" s="177" t="s">
        <v>112</v>
      </c>
      <c r="AD94" s="177" t="s">
        <v>113</v>
      </c>
      <c r="AE94" s="177" t="s">
        <v>114</v>
      </c>
      <c r="AF94" s="177" t="s">
        <v>131</v>
      </c>
      <c r="AG94" s="492" t="s">
        <v>151</v>
      </c>
      <c r="AH94" s="511" t="s">
        <v>165</v>
      </c>
      <c r="AN94" s="235" t="s">
        <v>39</v>
      </c>
      <c r="AO94" s="237">
        <v>2017</v>
      </c>
      <c r="AP94" s="492" t="s">
        <v>165</v>
      </c>
    </row>
    <row r="95" spans="1:42" ht="13.8" x14ac:dyDescent="0.25">
      <c r="A95" s="89" t="s">
        <v>4</v>
      </c>
      <c r="B95" s="185" t="s">
        <v>17</v>
      </c>
      <c r="C95" s="185" t="s">
        <v>17</v>
      </c>
      <c r="D95" s="185" t="s">
        <v>17</v>
      </c>
      <c r="E95" s="185" t="s">
        <v>17</v>
      </c>
      <c r="F95" s="185" t="s">
        <v>17</v>
      </c>
      <c r="G95" s="185" t="s">
        <v>17</v>
      </c>
      <c r="H95" s="185" t="s">
        <v>17</v>
      </c>
      <c r="I95" s="185" t="s">
        <v>17</v>
      </c>
      <c r="J95" s="185" t="s">
        <v>17</v>
      </c>
      <c r="K95" s="27">
        <v>70.3</v>
      </c>
      <c r="L95" s="27">
        <v>145.5</v>
      </c>
      <c r="M95" s="27">
        <v>137</v>
      </c>
      <c r="N95" s="27">
        <v>115.4</v>
      </c>
      <c r="O95" s="27">
        <v>143.80000000000001</v>
      </c>
      <c r="P95" s="27">
        <v>56.3</v>
      </c>
      <c r="Q95" s="27">
        <v>59.4</v>
      </c>
      <c r="R95" s="27">
        <v>125.5</v>
      </c>
      <c r="S95" s="48"/>
      <c r="T95" s="27">
        <f>SUM(K95:R95)</f>
        <v>853.19999999999993</v>
      </c>
      <c r="U95" s="52">
        <f>AVERAGE(K95:R95)</f>
        <v>106.64999999999999</v>
      </c>
      <c r="V95" s="273" t="s">
        <v>17</v>
      </c>
      <c r="W95" s="273" t="s">
        <v>17</v>
      </c>
      <c r="X95" s="273" t="s">
        <v>17</v>
      </c>
      <c r="Y95" s="273" t="s">
        <v>17</v>
      </c>
      <c r="Z95" s="273" t="s">
        <v>17</v>
      </c>
      <c r="AA95" s="132">
        <f t="shared" ref="AA95:AG97" si="46">AVERAGE(G95:K95)</f>
        <v>70.3</v>
      </c>
      <c r="AB95" s="133">
        <f t="shared" si="46"/>
        <v>107.9</v>
      </c>
      <c r="AC95" s="133">
        <f t="shared" si="46"/>
        <v>117.60000000000001</v>
      </c>
      <c r="AD95" s="133">
        <f t="shared" si="46"/>
        <v>117.05000000000001</v>
      </c>
      <c r="AE95" s="133">
        <f t="shared" si="46"/>
        <v>122.4</v>
      </c>
      <c r="AF95" s="133">
        <f t="shared" si="46"/>
        <v>119.6</v>
      </c>
      <c r="AG95" s="27">
        <f t="shared" si="46"/>
        <v>102.38000000000001</v>
      </c>
      <c r="AH95" s="27">
        <f>AVERAGE(M95:R95)</f>
        <v>106.23333333333335</v>
      </c>
      <c r="AN95" s="89" t="s">
        <v>4</v>
      </c>
      <c r="AO95" s="27">
        <v>125.5</v>
      </c>
      <c r="AP95" s="27">
        <v>106.23333333333335</v>
      </c>
    </row>
    <row r="96" spans="1:42" ht="13.8" x14ac:dyDescent="0.25">
      <c r="A96" s="81" t="s">
        <v>5</v>
      </c>
      <c r="B96" s="185" t="s">
        <v>17</v>
      </c>
      <c r="C96" s="185" t="s">
        <v>17</v>
      </c>
      <c r="D96" s="185" t="s">
        <v>17</v>
      </c>
      <c r="E96" s="185" t="s">
        <v>17</v>
      </c>
      <c r="F96" s="185" t="s">
        <v>17</v>
      </c>
      <c r="G96" s="185" t="s">
        <v>17</v>
      </c>
      <c r="H96" s="185" t="s">
        <v>17</v>
      </c>
      <c r="I96" s="185" t="s">
        <v>17</v>
      </c>
      <c r="J96" s="185" t="s">
        <v>17</v>
      </c>
      <c r="K96" s="5">
        <v>2.2000000000000002</v>
      </c>
      <c r="L96" s="5">
        <v>4.7</v>
      </c>
      <c r="M96" s="5">
        <v>27.2</v>
      </c>
      <c r="N96" s="5">
        <v>5.3</v>
      </c>
      <c r="O96" s="5">
        <v>43.8</v>
      </c>
      <c r="P96" s="5">
        <v>4.5</v>
      </c>
      <c r="Q96" s="5">
        <v>4.5</v>
      </c>
      <c r="R96" s="5">
        <v>14.1</v>
      </c>
      <c r="S96" s="48"/>
      <c r="T96" s="47">
        <f>SUM(K96:R96)</f>
        <v>106.29999999999998</v>
      </c>
      <c r="U96" s="47">
        <f>AVERAGE(K96:R96)</f>
        <v>13.287499999999998</v>
      </c>
      <c r="V96" s="273" t="s">
        <v>17</v>
      </c>
      <c r="W96" s="273" t="s">
        <v>17</v>
      </c>
      <c r="X96" s="273" t="s">
        <v>17</v>
      </c>
      <c r="Y96" s="273" t="s">
        <v>17</v>
      </c>
      <c r="Z96" s="273" t="s">
        <v>17</v>
      </c>
      <c r="AA96" s="122">
        <f t="shared" si="46"/>
        <v>2.2000000000000002</v>
      </c>
      <c r="AB96" s="122">
        <f t="shared" si="46"/>
        <v>3.45</v>
      </c>
      <c r="AC96" s="122">
        <f t="shared" si="46"/>
        <v>11.366666666666667</v>
      </c>
      <c r="AD96" s="122">
        <f t="shared" si="46"/>
        <v>9.85</v>
      </c>
      <c r="AE96" s="122">
        <f t="shared" si="46"/>
        <v>16.639999999999997</v>
      </c>
      <c r="AF96" s="122">
        <f t="shared" si="46"/>
        <v>17.100000000000001</v>
      </c>
      <c r="AG96" s="5">
        <f t="shared" si="46"/>
        <v>17.059999999999999</v>
      </c>
      <c r="AH96" s="5">
        <f t="shared" ref="AH96:AH102" si="47">AVERAGE(M96:R96)</f>
        <v>16.566666666666666</v>
      </c>
      <c r="AN96" s="81" t="s">
        <v>5</v>
      </c>
      <c r="AO96" s="5">
        <v>14.1</v>
      </c>
      <c r="AP96" s="5">
        <v>16.566666666666666</v>
      </c>
    </row>
    <row r="97" spans="1:42" ht="13.8" x14ac:dyDescent="0.25">
      <c r="A97" s="89" t="s">
        <v>10</v>
      </c>
      <c r="B97" s="185" t="s">
        <v>17</v>
      </c>
      <c r="C97" s="185" t="s">
        <v>17</v>
      </c>
      <c r="D97" s="185" t="s">
        <v>17</v>
      </c>
      <c r="E97" s="185" t="s">
        <v>17</v>
      </c>
      <c r="F97" s="185" t="s">
        <v>17</v>
      </c>
      <c r="G97" s="185" t="s">
        <v>17</v>
      </c>
      <c r="H97" s="185" t="s">
        <v>17</v>
      </c>
      <c r="I97" s="185" t="s">
        <v>17</v>
      </c>
      <c r="J97" s="185" t="s">
        <v>17</v>
      </c>
      <c r="K97" s="38">
        <v>60</v>
      </c>
      <c r="L97" s="38">
        <v>97</v>
      </c>
      <c r="M97" s="38">
        <v>105</v>
      </c>
      <c r="N97" s="38">
        <v>80</v>
      </c>
      <c r="O97" s="38">
        <v>80</v>
      </c>
      <c r="P97" s="38">
        <v>80</v>
      </c>
      <c r="Q97" s="38">
        <v>92</v>
      </c>
      <c r="R97" s="38">
        <v>95</v>
      </c>
      <c r="S97" s="48"/>
      <c r="T97" s="27">
        <f>SUM(K97:R97)</f>
        <v>689</v>
      </c>
      <c r="U97" s="52">
        <f>AVERAGE(K97:R97)</f>
        <v>86.125</v>
      </c>
      <c r="V97" s="273" t="s">
        <v>17</v>
      </c>
      <c r="W97" s="273" t="s">
        <v>17</v>
      </c>
      <c r="X97" s="273" t="s">
        <v>17</v>
      </c>
      <c r="Y97" s="273" t="s">
        <v>17</v>
      </c>
      <c r="Z97" s="273" t="s">
        <v>17</v>
      </c>
      <c r="AA97" s="132">
        <f t="shared" si="46"/>
        <v>60</v>
      </c>
      <c r="AB97" s="133">
        <f t="shared" si="46"/>
        <v>78.5</v>
      </c>
      <c r="AC97" s="133">
        <f t="shared" si="46"/>
        <v>87.333333333333329</v>
      </c>
      <c r="AD97" s="133">
        <f t="shared" si="46"/>
        <v>85.5</v>
      </c>
      <c r="AE97" s="133">
        <f t="shared" si="46"/>
        <v>84.4</v>
      </c>
      <c r="AF97" s="133">
        <f t="shared" si="46"/>
        <v>88.4</v>
      </c>
      <c r="AG97" s="38">
        <f t="shared" si="46"/>
        <v>87.4</v>
      </c>
      <c r="AH97" s="27">
        <f t="shared" si="47"/>
        <v>88.666666666666671</v>
      </c>
      <c r="AN97" s="89" t="s">
        <v>10</v>
      </c>
      <c r="AO97" s="38">
        <v>95</v>
      </c>
      <c r="AP97" s="27">
        <v>88.666666666666671</v>
      </c>
    </row>
    <row r="98" spans="1:42" s="28" customFormat="1" ht="13.8" x14ac:dyDescent="0.25">
      <c r="A98" s="246" t="s">
        <v>120</v>
      </c>
      <c r="B98" s="259" t="s">
        <v>17</v>
      </c>
      <c r="C98" s="259" t="s">
        <v>17</v>
      </c>
      <c r="D98" s="259" t="s">
        <v>17</v>
      </c>
      <c r="E98" s="259" t="s">
        <v>17</v>
      </c>
      <c r="F98" s="259" t="s">
        <v>17</v>
      </c>
      <c r="G98" s="259" t="s">
        <v>17</v>
      </c>
      <c r="H98" s="259" t="s">
        <v>17</v>
      </c>
      <c r="I98" s="259" t="s">
        <v>17</v>
      </c>
      <c r="J98" s="259" t="s">
        <v>17</v>
      </c>
      <c r="K98" s="259" t="s">
        <v>17</v>
      </c>
      <c r="L98" s="259" t="s">
        <v>17</v>
      </c>
      <c r="M98" s="259" t="s">
        <v>17</v>
      </c>
      <c r="N98" s="243"/>
      <c r="O98" s="243">
        <v>55</v>
      </c>
      <c r="P98" s="243">
        <v>26</v>
      </c>
      <c r="Q98" s="243">
        <v>27</v>
      </c>
      <c r="R98" s="243">
        <v>57</v>
      </c>
      <c r="S98" s="48"/>
      <c r="T98" s="10">
        <f>SUM(O98:R98)</f>
        <v>165</v>
      </c>
      <c r="U98" s="10">
        <f>AVERAGE(N98:R98)</f>
        <v>41.25</v>
      </c>
      <c r="V98" s="273" t="s">
        <v>17</v>
      </c>
      <c r="W98" s="273" t="s">
        <v>17</v>
      </c>
      <c r="X98" s="273" t="s">
        <v>17</v>
      </c>
      <c r="Y98" s="273" t="s">
        <v>17</v>
      </c>
      <c r="Z98" s="273" t="s">
        <v>17</v>
      </c>
      <c r="AA98" s="273" t="s">
        <v>17</v>
      </c>
      <c r="AB98" s="273" t="s">
        <v>17</v>
      </c>
      <c r="AC98" s="273" t="s">
        <v>17</v>
      </c>
      <c r="AD98" s="122"/>
      <c r="AE98" s="122">
        <f t="shared" ref="AE98:AG102" si="48">AVERAGE(K98:O98)</f>
        <v>55</v>
      </c>
      <c r="AF98" s="122">
        <f t="shared" si="48"/>
        <v>40.5</v>
      </c>
      <c r="AG98" s="243">
        <f t="shared" si="48"/>
        <v>36</v>
      </c>
      <c r="AH98" s="10">
        <f t="shared" si="47"/>
        <v>41.25</v>
      </c>
      <c r="AN98" s="246" t="s">
        <v>120</v>
      </c>
      <c r="AO98" s="243">
        <v>57</v>
      </c>
      <c r="AP98" s="10">
        <v>41.25</v>
      </c>
    </row>
    <row r="99" spans="1:42" s="28" customFormat="1" ht="13.8" x14ac:dyDescent="0.25">
      <c r="A99" s="257" t="s">
        <v>121</v>
      </c>
      <c r="B99" s="259" t="s">
        <v>17</v>
      </c>
      <c r="C99" s="259" t="s">
        <v>17</v>
      </c>
      <c r="D99" s="259" t="s">
        <v>17</v>
      </c>
      <c r="E99" s="259" t="s">
        <v>17</v>
      </c>
      <c r="F99" s="259" t="s">
        <v>17</v>
      </c>
      <c r="G99" s="259" t="s">
        <v>17</v>
      </c>
      <c r="H99" s="259" t="s">
        <v>17</v>
      </c>
      <c r="I99" s="259" t="s">
        <v>17</v>
      </c>
      <c r="J99" s="259" t="s">
        <v>17</v>
      </c>
      <c r="K99" s="259" t="s">
        <v>17</v>
      </c>
      <c r="L99" s="259" t="s">
        <v>17</v>
      </c>
      <c r="M99" s="259" t="s">
        <v>17</v>
      </c>
      <c r="N99" s="222"/>
      <c r="O99" s="265">
        <f>O98/O97</f>
        <v>0.6875</v>
      </c>
      <c r="P99" s="265">
        <f>P98/P97</f>
        <v>0.32500000000000001</v>
      </c>
      <c r="Q99" s="265">
        <f>Q98/Q97</f>
        <v>0.29347826086956524</v>
      </c>
      <c r="R99" s="423">
        <f>R98/R97</f>
        <v>0.6</v>
      </c>
      <c r="S99" s="48"/>
      <c r="T99" s="265"/>
      <c r="U99" s="265">
        <f>AVERAGE(O99:R99)</f>
        <v>0.47649456521739131</v>
      </c>
      <c r="V99" s="273" t="s">
        <v>17</v>
      </c>
      <c r="W99" s="273" t="s">
        <v>17</v>
      </c>
      <c r="X99" s="273" t="s">
        <v>17</v>
      </c>
      <c r="Y99" s="273" t="s">
        <v>17</v>
      </c>
      <c r="Z99" s="273" t="s">
        <v>17</v>
      </c>
      <c r="AA99" s="273" t="s">
        <v>17</v>
      </c>
      <c r="AB99" s="273" t="s">
        <v>17</v>
      </c>
      <c r="AC99" s="273" t="s">
        <v>17</v>
      </c>
      <c r="AD99" s="133"/>
      <c r="AE99" s="573">
        <f t="shared" si="48"/>
        <v>0.6875</v>
      </c>
      <c r="AF99" s="573">
        <f t="shared" si="48"/>
        <v>0.50624999999999998</v>
      </c>
      <c r="AG99" s="265">
        <f t="shared" si="48"/>
        <v>0.4353260869565217</v>
      </c>
      <c r="AH99" s="265">
        <f t="shared" si="47"/>
        <v>0.47649456521739131</v>
      </c>
      <c r="AN99" s="257" t="s">
        <v>121</v>
      </c>
      <c r="AO99" s="423">
        <v>0.6</v>
      </c>
      <c r="AP99" s="265">
        <v>0.47649456521739131</v>
      </c>
    </row>
    <row r="100" spans="1:42" s="28" customFormat="1" ht="13.8" x14ac:dyDescent="0.25">
      <c r="A100" s="87" t="s">
        <v>7</v>
      </c>
      <c r="B100" s="179" t="s">
        <v>17</v>
      </c>
      <c r="C100" s="179" t="s">
        <v>17</v>
      </c>
      <c r="D100" s="179" t="s">
        <v>17</v>
      </c>
      <c r="E100" s="179" t="s">
        <v>17</v>
      </c>
      <c r="F100" s="179" t="s">
        <v>17</v>
      </c>
      <c r="G100" s="179" t="s">
        <v>17</v>
      </c>
      <c r="H100" s="179" t="s">
        <v>17</v>
      </c>
      <c r="I100" s="179" t="s">
        <v>17</v>
      </c>
      <c r="J100" s="179" t="s">
        <v>17</v>
      </c>
      <c r="K100" s="9">
        <v>10</v>
      </c>
      <c r="L100" s="9">
        <v>23</v>
      </c>
      <c r="M100" s="9">
        <v>21</v>
      </c>
      <c r="N100" s="9">
        <v>19</v>
      </c>
      <c r="O100" s="9">
        <v>22</v>
      </c>
      <c r="P100" s="9">
        <v>19</v>
      </c>
      <c r="Q100" s="9">
        <v>6</v>
      </c>
      <c r="R100" s="9">
        <v>17</v>
      </c>
      <c r="S100" s="48"/>
      <c r="T100" s="10">
        <f>SUM(K100:R100)</f>
        <v>137</v>
      </c>
      <c r="U100" s="10">
        <f>AVERAGE(K100:R100)</f>
        <v>17.125</v>
      </c>
      <c r="V100" s="273" t="s">
        <v>17</v>
      </c>
      <c r="W100" s="273" t="s">
        <v>17</v>
      </c>
      <c r="X100" s="273" t="s">
        <v>17</v>
      </c>
      <c r="Y100" s="273" t="s">
        <v>17</v>
      </c>
      <c r="Z100" s="273" t="s">
        <v>17</v>
      </c>
      <c r="AA100" s="122">
        <f t="shared" ref="AA100:AD102" si="49">AVERAGE(G100:K100)</f>
        <v>10</v>
      </c>
      <c r="AB100" s="122">
        <f t="shared" si="49"/>
        <v>16.5</v>
      </c>
      <c r="AC100" s="122">
        <f t="shared" si="49"/>
        <v>18</v>
      </c>
      <c r="AD100" s="122">
        <f t="shared" si="49"/>
        <v>18.25</v>
      </c>
      <c r="AE100" s="122">
        <f t="shared" si="48"/>
        <v>19</v>
      </c>
      <c r="AF100" s="122">
        <f t="shared" si="48"/>
        <v>20.8</v>
      </c>
      <c r="AG100" s="9">
        <f t="shared" si="48"/>
        <v>17.399999999999999</v>
      </c>
      <c r="AH100" s="10">
        <f t="shared" si="47"/>
        <v>17.333333333333332</v>
      </c>
      <c r="AN100" s="87" t="s">
        <v>7</v>
      </c>
      <c r="AO100" s="9">
        <v>17</v>
      </c>
      <c r="AP100" s="567">
        <v>17.333333333333332</v>
      </c>
    </row>
    <row r="101" spans="1:42" s="28" customFormat="1" ht="13.8" x14ac:dyDescent="0.25">
      <c r="A101" s="257" t="s">
        <v>8</v>
      </c>
      <c r="B101" s="259" t="s">
        <v>17</v>
      </c>
      <c r="C101" s="259" t="s">
        <v>17</v>
      </c>
      <c r="D101" s="259" t="s">
        <v>17</v>
      </c>
      <c r="E101" s="259" t="s">
        <v>17</v>
      </c>
      <c r="F101" s="259" t="s">
        <v>17</v>
      </c>
      <c r="G101" s="259" t="s">
        <v>17</v>
      </c>
      <c r="H101" s="259" t="s">
        <v>17</v>
      </c>
      <c r="I101" s="259" t="s">
        <v>17</v>
      </c>
      <c r="J101" s="259" t="s">
        <v>17</v>
      </c>
      <c r="K101" s="258">
        <v>2</v>
      </c>
      <c r="L101" s="258">
        <v>1</v>
      </c>
      <c r="M101" s="258">
        <v>3</v>
      </c>
      <c r="N101" s="258">
        <v>8</v>
      </c>
      <c r="O101" s="258">
        <v>2</v>
      </c>
      <c r="P101" s="258">
        <v>7</v>
      </c>
      <c r="Q101" s="258">
        <v>2</v>
      </c>
      <c r="R101" s="258">
        <v>12</v>
      </c>
      <c r="S101" s="48"/>
      <c r="T101" s="52">
        <f>SUM(K101:R101)</f>
        <v>37</v>
      </c>
      <c r="U101" s="52">
        <f>AVERAGE(K101:R101)</f>
        <v>4.625</v>
      </c>
      <c r="V101" s="273" t="s">
        <v>17</v>
      </c>
      <c r="W101" s="273" t="s">
        <v>17</v>
      </c>
      <c r="X101" s="273" t="s">
        <v>17</v>
      </c>
      <c r="Y101" s="273" t="s">
        <v>17</v>
      </c>
      <c r="Z101" s="273" t="s">
        <v>17</v>
      </c>
      <c r="AA101" s="133">
        <f t="shared" si="49"/>
        <v>2</v>
      </c>
      <c r="AB101" s="133">
        <f t="shared" si="49"/>
        <v>1.5</v>
      </c>
      <c r="AC101" s="133">
        <f t="shared" si="49"/>
        <v>2</v>
      </c>
      <c r="AD101" s="133">
        <f t="shared" si="49"/>
        <v>3.5</v>
      </c>
      <c r="AE101" s="133">
        <f t="shared" si="48"/>
        <v>3.2</v>
      </c>
      <c r="AF101" s="133">
        <f t="shared" si="48"/>
        <v>4.2</v>
      </c>
      <c r="AG101" s="258">
        <f t="shared" si="48"/>
        <v>4.4000000000000004</v>
      </c>
      <c r="AH101" s="52">
        <f t="shared" si="47"/>
        <v>5.666666666666667</v>
      </c>
      <c r="AN101" s="257" t="s">
        <v>8</v>
      </c>
      <c r="AO101" s="258">
        <v>12</v>
      </c>
      <c r="AP101" s="571">
        <v>5.666666666666667</v>
      </c>
    </row>
    <row r="102" spans="1:42" s="28" customFormat="1" ht="13.8" x14ac:dyDescent="0.25">
      <c r="A102" s="87" t="s">
        <v>6</v>
      </c>
      <c r="B102" s="179" t="s">
        <v>17</v>
      </c>
      <c r="C102" s="179" t="s">
        <v>17</v>
      </c>
      <c r="D102" s="179" t="s">
        <v>17</v>
      </c>
      <c r="E102" s="179" t="s">
        <v>17</v>
      </c>
      <c r="F102" s="179" t="s">
        <v>17</v>
      </c>
      <c r="G102" s="179" t="s">
        <v>17</v>
      </c>
      <c r="H102" s="179" t="s">
        <v>17</v>
      </c>
      <c r="I102" s="179" t="s">
        <v>17</v>
      </c>
      <c r="J102" s="179" t="s">
        <v>17</v>
      </c>
      <c r="K102" s="9">
        <v>38</v>
      </c>
      <c r="L102" s="9">
        <v>197</v>
      </c>
      <c r="M102" s="9">
        <v>253</v>
      </c>
      <c r="N102" s="9">
        <v>165</v>
      </c>
      <c r="O102" s="9">
        <v>179</v>
      </c>
      <c r="P102" s="9">
        <v>125</v>
      </c>
      <c r="Q102" s="9">
        <v>125</v>
      </c>
      <c r="R102" s="9">
        <v>180</v>
      </c>
      <c r="S102" s="48"/>
      <c r="T102" s="10">
        <f>SUM(K102:R102)</f>
        <v>1262</v>
      </c>
      <c r="U102" s="10">
        <f>AVERAGE(K102:R102)</f>
        <v>157.75</v>
      </c>
      <c r="V102" s="273" t="s">
        <v>17</v>
      </c>
      <c r="W102" s="273" t="s">
        <v>17</v>
      </c>
      <c r="X102" s="273" t="s">
        <v>17</v>
      </c>
      <c r="Y102" s="273" t="s">
        <v>17</v>
      </c>
      <c r="Z102" s="273" t="s">
        <v>17</v>
      </c>
      <c r="AA102" s="122">
        <f t="shared" si="49"/>
        <v>38</v>
      </c>
      <c r="AB102" s="122">
        <f t="shared" si="49"/>
        <v>117.5</v>
      </c>
      <c r="AC102" s="122">
        <f t="shared" si="49"/>
        <v>162.66666666666666</v>
      </c>
      <c r="AD102" s="122">
        <f t="shared" si="49"/>
        <v>163.25</v>
      </c>
      <c r="AE102" s="122">
        <f t="shared" si="48"/>
        <v>166.4</v>
      </c>
      <c r="AF102" s="122">
        <f t="shared" si="48"/>
        <v>183.8</v>
      </c>
      <c r="AG102" s="9">
        <f t="shared" si="48"/>
        <v>169.4</v>
      </c>
      <c r="AH102" s="10">
        <f t="shared" si="47"/>
        <v>171.16666666666666</v>
      </c>
      <c r="AN102" s="87" t="s">
        <v>6</v>
      </c>
      <c r="AO102" s="9"/>
      <c r="AP102" s="9">
        <v>169.4</v>
      </c>
    </row>
    <row r="103" spans="1:42" ht="15.6" x14ac:dyDescent="0.3">
      <c r="A103" s="90"/>
      <c r="S103" s="248"/>
      <c r="AD103" s="178"/>
      <c r="AE103" s="178"/>
      <c r="AF103" s="177"/>
      <c r="AG103" s="490"/>
      <c r="AN103" s="90"/>
      <c r="AP103" s="564"/>
    </row>
    <row r="104" spans="1:42" s="500" customFormat="1" ht="28.5" customHeight="1" x14ac:dyDescent="0.25">
      <c r="A104" s="495" t="s">
        <v>41</v>
      </c>
      <c r="B104" s="496">
        <v>2001</v>
      </c>
      <c r="C104" s="497">
        <v>2002</v>
      </c>
      <c r="D104" s="497">
        <v>2003</v>
      </c>
      <c r="E104" s="497">
        <v>2004</v>
      </c>
      <c r="F104" s="497">
        <v>2005</v>
      </c>
      <c r="G104" s="497">
        <v>2006</v>
      </c>
      <c r="H104" s="497">
        <v>2007</v>
      </c>
      <c r="I104" s="497">
        <v>2008</v>
      </c>
      <c r="J104" s="497">
        <v>2009</v>
      </c>
      <c r="K104" s="497">
        <v>2010</v>
      </c>
      <c r="L104" s="497">
        <v>2011</v>
      </c>
      <c r="M104" s="497">
        <v>2012</v>
      </c>
      <c r="N104" s="497">
        <v>2013</v>
      </c>
      <c r="O104" s="497">
        <v>2014</v>
      </c>
      <c r="P104" s="497">
        <v>2015</v>
      </c>
      <c r="Q104" s="497">
        <v>2016</v>
      </c>
      <c r="R104" s="497">
        <v>2017</v>
      </c>
      <c r="S104" s="498"/>
      <c r="T104" s="179" t="s">
        <v>9</v>
      </c>
      <c r="U104" s="177" t="s">
        <v>54</v>
      </c>
      <c r="V104" s="177" t="s">
        <v>105</v>
      </c>
      <c r="W104" s="177" t="s">
        <v>106</v>
      </c>
      <c r="X104" s="177" t="s">
        <v>107</v>
      </c>
      <c r="Y104" s="177" t="s">
        <v>108</v>
      </c>
      <c r="Z104" s="177" t="s">
        <v>109</v>
      </c>
      <c r="AA104" s="177" t="s">
        <v>110</v>
      </c>
      <c r="AB104" s="177" t="s">
        <v>111</v>
      </c>
      <c r="AC104" s="177" t="s">
        <v>112</v>
      </c>
      <c r="AD104" s="177" t="s">
        <v>113</v>
      </c>
      <c r="AE104" s="177" t="s">
        <v>114</v>
      </c>
      <c r="AF104" s="177" t="s">
        <v>131</v>
      </c>
      <c r="AG104" s="499" t="s">
        <v>151</v>
      </c>
      <c r="AH104" s="511" t="s">
        <v>165</v>
      </c>
      <c r="AN104" s="501" t="s">
        <v>41</v>
      </c>
      <c r="AO104" s="497">
        <v>2017</v>
      </c>
      <c r="AP104" s="492" t="s">
        <v>165</v>
      </c>
    </row>
    <row r="105" spans="1:42" ht="13.8" x14ac:dyDescent="0.25">
      <c r="A105" s="91" t="s">
        <v>4</v>
      </c>
      <c r="B105" s="8">
        <f t="shared" ref="B105:C107" si="50">SUM(B85,B75,B55,B45,B35,B5)</f>
        <v>970</v>
      </c>
      <c r="C105" s="8">
        <f t="shared" si="50"/>
        <v>1116.8000000000002</v>
      </c>
      <c r="D105" s="8">
        <f t="shared" ref="D105:J105" si="51">SUM(D5+D15+D35+D45+D55+D65+D75+D85)</f>
        <v>1764.6000000000004</v>
      </c>
      <c r="E105" s="8">
        <f t="shared" si="51"/>
        <v>1154.7</v>
      </c>
      <c r="F105" s="8">
        <f t="shared" si="51"/>
        <v>1546.8</v>
      </c>
      <c r="G105" s="8">
        <f t="shared" si="51"/>
        <v>1978.5</v>
      </c>
      <c r="H105" s="8">
        <f t="shared" ref="H105:I107" si="52">SUM(H5+H15+H35+H45+H55+H75+H85)</f>
        <v>1248.2</v>
      </c>
      <c r="I105" s="8">
        <f t="shared" si="52"/>
        <v>1122.0999999999999</v>
      </c>
      <c r="J105" s="8">
        <f t="shared" si="51"/>
        <v>1143.8</v>
      </c>
      <c r="K105" s="8">
        <f t="shared" ref="K105:P105" si="53">SUM(K5+K15+K35+K45+K55+K65+K75+K85)</f>
        <v>618.6</v>
      </c>
      <c r="L105" s="8">
        <f t="shared" si="53"/>
        <v>1175.7</v>
      </c>
      <c r="M105" s="8">
        <f t="shared" si="53"/>
        <v>2172.6</v>
      </c>
      <c r="N105" s="8">
        <f t="shared" si="53"/>
        <v>1464.2</v>
      </c>
      <c r="O105" s="8">
        <f t="shared" si="53"/>
        <v>1386.1</v>
      </c>
      <c r="P105" s="8">
        <f t="shared" si="53"/>
        <v>1690.4000000000003</v>
      </c>
      <c r="Q105" s="8">
        <f t="shared" ref="Q105:R108" si="54">SUM(Q5+Q15+Q35+Q45+Q55+Q65+Q75+Q85)</f>
        <v>1233.3</v>
      </c>
      <c r="R105" s="8">
        <f t="shared" si="54"/>
        <v>1648.5</v>
      </c>
      <c r="S105" s="248"/>
      <c r="T105" s="8">
        <f>SUM(B105:M105)</f>
        <v>16012.400000000003</v>
      </c>
      <c r="U105" s="8">
        <f>AVERAGE(B105:R105)</f>
        <v>1378.5235294117647</v>
      </c>
      <c r="V105" s="124">
        <f t="shared" ref="V105:AG107" si="55">AVERAGE(B105:F105)</f>
        <v>1310.5800000000002</v>
      </c>
      <c r="W105" s="124">
        <f t="shared" si="55"/>
        <v>1512.2800000000002</v>
      </c>
      <c r="X105" s="124">
        <f t="shared" si="55"/>
        <v>1538.56</v>
      </c>
      <c r="Y105" s="124">
        <f t="shared" si="55"/>
        <v>1410.06</v>
      </c>
      <c r="Z105" s="124">
        <f t="shared" si="55"/>
        <v>1407.88</v>
      </c>
      <c r="AA105" s="125">
        <f t="shared" si="55"/>
        <v>1222.24</v>
      </c>
      <c r="AB105" s="125">
        <f t="shared" si="55"/>
        <v>1061.68</v>
      </c>
      <c r="AC105" s="125">
        <f t="shared" si="55"/>
        <v>1246.56</v>
      </c>
      <c r="AD105" s="125">
        <f t="shared" si="55"/>
        <v>1314.98</v>
      </c>
      <c r="AE105" s="125">
        <f t="shared" si="55"/>
        <v>1363.44</v>
      </c>
      <c r="AF105" s="125">
        <f t="shared" si="55"/>
        <v>1577.8000000000002</v>
      </c>
      <c r="AG105" s="8">
        <f t="shared" si="55"/>
        <v>1589.3200000000002</v>
      </c>
      <c r="AH105" s="8">
        <f>AVERAGE(M105:R105)</f>
        <v>1599.1833333333334</v>
      </c>
      <c r="AN105" s="91" t="s">
        <v>4</v>
      </c>
      <c r="AO105" s="8">
        <v>1648.5</v>
      </c>
      <c r="AP105" s="8">
        <v>1599.1833333333334</v>
      </c>
    </row>
    <row r="106" spans="1:42" ht="13.8" x14ac:dyDescent="0.25">
      <c r="A106" s="87" t="s">
        <v>5</v>
      </c>
      <c r="B106" s="47">
        <f>SUM(B6+B36+B46+B56+B76+B86)</f>
        <v>107.1</v>
      </c>
      <c r="C106" s="47">
        <f>SUM(C6+C36+C46+C56+C76+C86)</f>
        <v>247.70000000000005</v>
      </c>
      <c r="D106" s="47">
        <f t="shared" ref="D106:J106" si="56">SUM(D6+D16+D36+D46+D56+D66+D76+D86)</f>
        <v>19.100000000000001</v>
      </c>
      <c r="E106" s="47">
        <f t="shared" si="56"/>
        <v>530.4</v>
      </c>
      <c r="F106" s="47">
        <f t="shared" si="56"/>
        <v>116.5</v>
      </c>
      <c r="G106" s="47">
        <f t="shared" si="56"/>
        <v>167.90000000000003</v>
      </c>
      <c r="H106" s="47">
        <f t="shared" si="52"/>
        <v>59</v>
      </c>
      <c r="I106" s="47">
        <f t="shared" si="52"/>
        <v>74.900000000000006</v>
      </c>
      <c r="J106" s="47">
        <f t="shared" si="56"/>
        <v>177.1</v>
      </c>
      <c r="K106" s="47">
        <f t="shared" ref="K106:P106" si="57">SUM(K6+K16+K36+K46+K56+K66+K76+K86)</f>
        <v>175.8</v>
      </c>
      <c r="L106" s="10">
        <f t="shared" si="57"/>
        <v>201.69999999999996</v>
      </c>
      <c r="M106" s="10">
        <f t="shared" si="57"/>
        <v>149.50000000000003</v>
      </c>
      <c r="N106" s="10">
        <f t="shared" si="57"/>
        <v>103.50000000000001</v>
      </c>
      <c r="O106" s="10">
        <f t="shared" si="57"/>
        <v>97.8</v>
      </c>
      <c r="P106" s="10">
        <f t="shared" si="57"/>
        <v>162.20000000000002</v>
      </c>
      <c r="Q106" s="10">
        <f t="shared" si="54"/>
        <v>166.6</v>
      </c>
      <c r="R106" s="10">
        <f t="shared" si="54"/>
        <v>161.5</v>
      </c>
      <c r="S106" s="248"/>
      <c r="T106" s="47">
        <f t="shared" ref="T106:T107" si="58">SUM(B106:M106)</f>
        <v>2026.7</v>
      </c>
      <c r="U106" s="47">
        <f>AVERAGE(B106:R106)</f>
        <v>159.9</v>
      </c>
      <c r="V106" s="122">
        <f t="shared" si="55"/>
        <v>204.16000000000003</v>
      </c>
      <c r="W106" s="122">
        <f t="shared" si="55"/>
        <v>216.32000000000002</v>
      </c>
      <c r="X106" s="122">
        <f t="shared" si="55"/>
        <v>178.58</v>
      </c>
      <c r="Y106" s="122">
        <f t="shared" si="55"/>
        <v>189.73999999999998</v>
      </c>
      <c r="Z106" s="122">
        <f t="shared" si="55"/>
        <v>119.08000000000001</v>
      </c>
      <c r="AA106" s="122">
        <f t="shared" si="55"/>
        <v>130.94</v>
      </c>
      <c r="AB106" s="122">
        <f t="shared" si="55"/>
        <v>137.69999999999999</v>
      </c>
      <c r="AC106" s="122">
        <f t="shared" si="55"/>
        <v>155.80000000000001</v>
      </c>
      <c r="AD106" s="122">
        <f t="shared" si="55"/>
        <v>161.51999999999998</v>
      </c>
      <c r="AE106" s="122">
        <f t="shared" si="55"/>
        <v>145.66</v>
      </c>
      <c r="AF106" s="122">
        <f t="shared" si="55"/>
        <v>142.94</v>
      </c>
      <c r="AG106" s="10">
        <f t="shared" si="55"/>
        <v>135.92000000000002</v>
      </c>
      <c r="AH106" s="10">
        <f t="shared" ref="AH106:AH112" si="59">AVERAGE(M106:R106)</f>
        <v>140.18333333333337</v>
      </c>
      <c r="AN106" s="87" t="s">
        <v>5</v>
      </c>
      <c r="AO106" s="10">
        <v>161.5</v>
      </c>
      <c r="AP106" s="10">
        <v>140.18333333333337</v>
      </c>
    </row>
    <row r="107" spans="1:42" ht="13.8" x14ac:dyDescent="0.25">
      <c r="A107" s="83" t="s">
        <v>10</v>
      </c>
      <c r="B107" s="8">
        <f t="shared" si="50"/>
        <v>691</v>
      </c>
      <c r="C107" s="8">
        <f t="shared" si="50"/>
        <v>830</v>
      </c>
      <c r="D107" s="8">
        <f t="shared" ref="D107:K107" si="60">SUM(D7+D17+D37+D47+D57+D67+D77+D87)</f>
        <v>981</v>
      </c>
      <c r="E107" s="8">
        <f t="shared" si="60"/>
        <v>916</v>
      </c>
      <c r="F107" s="8">
        <f t="shared" si="60"/>
        <v>1109</v>
      </c>
      <c r="G107" s="8">
        <f t="shared" si="60"/>
        <v>921</v>
      </c>
      <c r="H107" s="8">
        <f t="shared" si="52"/>
        <v>790</v>
      </c>
      <c r="I107" s="8">
        <f t="shared" si="52"/>
        <v>795</v>
      </c>
      <c r="J107" s="8">
        <f t="shared" si="60"/>
        <v>979</v>
      </c>
      <c r="K107" s="8">
        <f t="shared" si="60"/>
        <v>970</v>
      </c>
      <c r="L107" s="8">
        <f>SUM(L7+L17+L37+L47+L57+L67+L77+L87)</f>
        <v>1042</v>
      </c>
      <c r="M107" s="8">
        <f>SUM(M7+M17+M37+M47+M57+M67+M77+M87)</f>
        <v>1076</v>
      </c>
      <c r="N107" s="8">
        <f>SUM(N7+N17+N37+N47+N57+N67+N77+N87)</f>
        <v>973</v>
      </c>
      <c r="O107" s="8">
        <f>SUM(O7+O17+O37+O47+O57+O67+O77+O87)</f>
        <v>996</v>
      </c>
      <c r="P107" s="8">
        <f>SUM(P7+P17+P37+P47+P57+P67+P77+P87)</f>
        <v>1119</v>
      </c>
      <c r="Q107" s="8">
        <f t="shared" si="54"/>
        <v>1009</v>
      </c>
      <c r="R107" s="8">
        <f t="shared" si="54"/>
        <v>1058</v>
      </c>
      <c r="S107" s="248"/>
      <c r="T107" s="8">
        <f t="shared" si="58"/>
        <v>11100</v>
      </c>
      <c r="U107" s="8">
        <f>AVERAGE(B107:R107)</f>
        <v>956.17647058823525</v>
      </c>
      <c r="V107" s="124">
        <f t="shared" si="55"/>
        <v>905.4</v>
      </c>
      <c r="W107" s="124">
        <f t="shared" si="55"/>
        <v>951.4</v>
      </c>
      <c r="X107" s="124">
        <f t="shared" si="55"/>
        <v>943.4</v>
      </c>
      <c r="Y107" s="124">
        <f t="shared" si="55"/>
        <v>906.2</v>
      </c>
      <c r="Z107" s="124">
        <f t="shared" si="55"/>
        <v>918.8</v>
      </c>
      <c r="AA107" s="124">
        <f t="shared" si="55"/>
        <v>891</v>
      </c>
      <c r="AB107" s="125">
        <f t="shared" si="55"/>
        <v>915.2</v>
      </c>
      <c r="AC107" s="125">
        <f t="shared" si="55"/>
        <v>972.4</v>
      </c>
      <c r="AD107" s="125">
        <f t="shared" si="55"/>
        <v>1008</v>
      </c>
      <c r="AE107" s="125">
        <f t="shared" si="55"/>
        <v>1011.4</v>
      </c>
      <c r="AF107" s="125">
        <f t="shared" si="55"/>
        <v>1041.2</v>
      </c>
      <c r="AG107" s="8">
        <f t="shared" si="55"/>
        <v>1034.5999999999999</v>
      </c>
      <c r="AH107" s="8">
        <f t="shared" si="59"/>
        <v>1038.5</v>
      </c>
      <c r="AN107" s="83" t="s">
        <v>10</v>
      </c>
      <c r="AO107" s="8">
        <v>1058</v>
      </c>
      <c r="AP107" s="8">
        <v>1038.5</v>
      </c>
    </row>
    <row r="108" spans="1:42" s="28" customFormat="1" ht="13.8" x14ac:dyDescent="0.25">
      <c r="A108" s="246" t="s">
        <v>120</v>
      </c>
      <c r="B108" s="274" t="s">
        <v>17</v>
      </c>
      <c r="C108" s="274" t="s">
        <v>17</v>
      </c>
      <c r="D108" s="274" t="s">
        <v>17</v>
      </c>
      <c r="E108" s="274" t="s">
        <v>17</v>
      </c>
      <c r="F108" s="274" t="s">
        <v>17</v>
      </c>
      <c r="G108" s="274" t="s">
        <v>17</v>
      </c>
      <c r="H108" s="274" t="s">
        <v>17</v>
      </c>
      <c r="I108" s="274" t="s">
        <v>17</v>
      </c>
      <c r="J108" s="274" t="s">
        <v>17</v>
      </c>
      <c r="K108" s="274" t="s">
        <v>17</v>
      </c>
      <c r="L108" s="274" t="s">
        <v>17</v>
      </c>
      <c r="M108" s="274" t="s">
        <v>17</v>
      </c>
      <c r="N108" s="10"/>
      <c r="O108" s="47">
        <f>SUM(O8+O18+O38+O48+O58+O68+O78+O88)</f>
        <v>579</v>
      </c>
      <c r="P108" s="47">
        <f>SUM(P8+P18+P38+P48+P58+P68+P78+P88)</f>
        <v>659</v>
      </c>
      <c r="Q108" s="47">
        <f t="shared" si="54"/>
        <v>540</v>
      </c>
      <c r="R108" s="47">
        <f t="shared" si="54"/>
        <v>672</v>
      </c>
      <c r="S108" s="248"/>
      <c r="T108" s="10">
        <f>SUM(B108:O108)</f>
        <v>579</v>
      </c>
      <c r="U108" s="10">
        <f>AVERAGE(O108:R108)</f>
        <v>612.5</v>
      </c>
      <c r="V108" s="274" t="s">
        <v>17</v>
      </c>
      <c r="W108" s="274" t="s">
        <v>17</v>
      </c>
      <c r="X108" s="274" t="s">
        <v>17</v>
      </c>
      <c r="Y108" s="274" t="s">
        <v>17</v>
      </c>
      <c r="Z108" s="274" t="s">
        <v>17</v>
      </c>
      <c r="AA108" s="274" t="s">
        <v>17</v>
      </c>
      <c r="AB108" s="274" t="s">
        <v>17</v>
      </c>
      <c r="AC108" s="274" t="s">
        <v>17</v>
      </c>
      <c r="AD108" s="122"/>
      <c r="AE108" s="122">
        <f t="shared" ref="AE108:AG112" si="61">AVERAGE(K108:O108)</f>
        <v>579</v>
      </c>
      <c r="AF108" s="122">
        <f t="shared" si="61"/>
        <v>619</v>
      </c>
      <c r="AG108" s="47">
        <f t="shared" si="61"/>
        <v>592.66666666666663</v>
      </c>
      <c r="AH108" s="47">
        <f t="shared" si="59"/>
        <v>612.5</v>
      </c>
      <c r="AN108" s="246" t="s">
        <v>120</v>
      </c>
      <c r="AO108" s="47">
        <v>672</v>
      </c>
      <c r="AP108" s="47">
        <v>612.5</v>
      </c>
    </row>
    <row r="109" spans="1:42" s="28" customFormat="1" ht="13.8" x14ac:dyDescent="0.25">
      <c r="A109" s="244" t="s">
        <v>121</v>
      </c>
      <c r="B109" s="274" t="s">
        <v>17</v>
      </c>
      <c r="C109" s="274" t="s">
        <v>17</v>
      </c>
      <c r="D109" s="274" t="s">
        <v>17</v>
      </c>
      <c r="E109" s="274" t="s">
        <v>17</v>
      </c>
      <c r="F109" s="274" t="s">
        <v>17</v>
      </c>
      <c r="G109" s="274" t="s">
        <v>17</v>
      </c>
      <c r="H109" s="274" t="s">
        <v>17</v>
      </c>
      <c r="I109" s="274" t="s">
        <v>17</v>
      </c>
      <c r="J109" s="274" t="s">
        <v>17</v>
      </c>
      <c r="K109" s="274" t="s">
        <v>17</v>
      </c>
      <c r="L109" s="274" t="s">
        <v>17</v>
      </c>
      <c r="M109" s="274" t="s">
        <v>17</v>
      </c>
      <c r="N109" s="51"/>
      <c r="O109" s="266">
        <f>O108/O107</f>
        <v>0.58132530120481929</v>
      </c>
      <c r="P109" s="266">
        <f>P108/P107</f>
        <v>0.58891867739052728</v>
      </c>
      <c r="Q109" s="266">
        <f>Q108/Q107</f>
        <v>0.53518334985133797</v>
      </c>
      <c r="R109" s="266">
        <f>R108/R107</f>
        <v>0.63516068052930053</v>
      </c>
      <c r="S109" s="248"/>
      <c r="T109" s="51"/>
      <c r="U109" s="577">
        <f>AVERAGE(O109:R109)</f>
        <v>0.58514700224399629</v>
      </c>
      <c r="V109" s="274" t="s">
        <v>17</v>
      </c>
      <c r="W109" s="274" t="s">
        <v>17</v>
      </c>
      <c r="X109" s="274" t="s">
        <v>17</v>
      </c>
      <c r="Y109" s="274" t="s">
        <v>17</v>
      </c>
      <c r="Z109" s="274" t="s">
        <v>17</v>
      </c>
      <c r="AA109" s="274" t="s">
        <v>17</v>
      </c>
      <c r="AB109" s="274" t="s">
        <v>17</v>
      </c>
      <c r="AC109" s="274" t="s">
        <v>17</v>
      </c>
      <c r="AD109" s="125"/>
      <c r="AE109" s="269">
        <f t="shared" si="61"/>
        <v>0.58132530120481929</v>
      </c>
      <c r="AF109" s="269">
        <f t="shared" si="61"/>
        <v>0.58512198929767334</v>
      </c>
      <c r="AG109" s="266">
        <f t="shared" si="61"/>
        <v>0.56847577614889488</v>
      </c>
      <c r="AH109" s="266">
        <f t="shared" si="59"/>
        <v>0.58514700224399629</v>
      </c>
      <c r="AN109" s="244" t="s">
        <v>121</v>
      </c>
      <c r="AO109" s="266">
        <v>0.63516068052930053</v>
      </c>
      <c r="AP109" s="266">
        <v>0.58514700224399629</v>
      </c>
    </row>
    <row r="110" spans="1:42" s="28" customFormat="1" ht="13.8" x14ac:dyDescent="0.25">
      <c r="A110" s="87" t="s">
        <v>7</v>
      </c>
      <c r="B110" s="10">
        <f t="shared" ref="B110:C112" si="62">SUM(B90,B80,B60,B50,B40,B10)</f>
        <v>234</v>
      </c>
      <c r="C110" s="10">
        <f t="shared" si="62"/>
        <v>179</v>
      </c>
      <c r="D110" s="10">
        <f t="shared" ref="D110:K110" si="63">SUM(D10+D20+D40+D50+D60+D70+D80+D90)</f>
        <v>176</v>
      </c>
      <c r="E110" s="10">
        <f t="shared" si="63"/>
        <v>207</v>
      </c>
      <c r="F110" s="10">
        <f t="shared" si="63"/>
        <v>182</v>
      </c>
      <c r="G110" s="10">
        <f t="shared" si="63"/>
        <v>277</v>
      </c>
      <c r="H110" s="10">
        <f>SUM(H10+H20+H40+H50+H60+H80+H90)</f>
        <v>185</v>
      </c>
      <c r="I110" s="10">
        <f t="shared" si="63"/>
        <v>161</v>
      </c>
      <c r="J110" s="10">
        <f t="shared" si="63"/>
        <v>244</v>
      </c>
      <c r="K110" s="10">
        <f t="shared" si="63"/>
        <v>146</v>
      </c>
      <c r="L110" s="10">
        <f t="shared" ref="L110:Q112" si="64">SUM(L10+L20+L40+L50+L60+L70+L80+L90)</f>
        <v>127</v>
      </c>
      <c r="M110" s="10">
        <f t="shared" si="64"/>
        <v>176</v>
      </c>
      <c r="N110" s="10">
        <f t="shared" si="64"/>
        <v>252</v>
      </c>
      <c r="O110" s="10">
        <f t="shared" si="64"/>
        <v>235</v>
      </c>
      <c r="P110" s="10">
        <f t="shared" si="64"/>
        <v>228</v>
      </c>
      <c r="Q110" s="10">
        <f t="shared" si="64"/>
        <v>105</v>
      </c>
      <c r="R110" s="10">
        <f t="shared" ref="R110" si="65">SUM(R10+R20+R40+R50+R60+R70+R80+R90)</f>
        <v>228</v>
      </c>
      <c r="S110" s="248"/>
      <c r="T110" s="10">
        <f>SUM(B110:R110)</f>
        <v>3342</v>
      </c>
      <c r="U110" s="10">
        <f>AVERAGE(B110:R110)</f>
        <v>196.58823529411765</v>
      </c>
      <c r="V110" s="122">
        <f t="shared" ref="V110:AD112" si="66">AVERAGE(B110:F110)</f>
        <v>195.6</v>
      </c>
      <c r="W110" s="122">
        <f t="shared" si="66"/>
        <v>204.2</v>
      </c>
      <c r="X110" s="122">
        <f t="shared" si="66"/>
        <v>205.4</v>
      </c>
      <c r="Y110" s="122">
        <f t="shared" si="66"/>
        <v>202.4</v>
      </c>
      <c r="Z110" s="122">
        <f t="shared" si="66"/>
        <v>209.8</v>
      </c>
      <c r="AA110" s="122">
        <f t="shared" si="66"/>
        <v>202.6</v>
      </c>
      <c r="AB110" s="122">
        <f t="shared" si="66"/>
        <v>172.6</v>
      </c>
      <c r="AC110" s="122">
        <f t="shared" si="66"/>
        <v>170.8</v>
      </c>
      <c r="AD110" s="122">
        <f t="shared" si="66"/>
        <v>189</v>
      </c>
      <c r="AE110" s="122">
        <f t="shared" si="61"/>
        <v>187.2</v>
      </c>
      <c r="AF110" s="122">
        <f t="shared" si="61"/>
        <v>203.6</v>
      </c>
      <c r="AG110" s="10">
        <f t="shared" si="61"/>
        <v>199.2</v>
      </c>
      <c r="AH110" s="10">
        <f t="shared" si="59"/>
        <v>204</v>
      </c>
      <c r="AN110" s="87" t="s">
        <v>7</v>
      </c>
      <c r="AO110" s="10">
        <v>228</v>
      </c>
      <c r="AP110" s="567">
        <v>204</v>
      </c>
    </row>
    <row r="111" spans="1:42" s="28" customFormat="1" ht="13.8" x14ac:dyDescent="0.25">
      <c r="A111" s="244" t="s">
        <v>8</v>
      </c>
      <c r="B111" s="51">
        <f t="shared" si="62"/>
        <v>28</v>
      </c>
      <c r="C111" s="51">
        <f t="shared" si="62"/>
        <v>35</v>
      </c>
      <c r="D111" s="51">
        <f t="shared" ref="D111:K111" si="67">SUM(D11+D21+D41+D51+D61+D71+D81+D91)</f>
        <v>28</v>
      </c>
      <c r="E111" s="51">
        <f t="shared" si="67"/>
        <v>27</v>
      </c>
      <c r="F111" s="51">
        <f t="shared" si="67"/>
        <v>43</v>
      </c>
      <c r="G111" s="51">
        <f t="shared" si="67"/>
        <v>59</v>
      </c>
      <c r="H111" s="51">
        <f>SUM(H11+H21+H41+H51+H61+H81+H91)</f>
        <v>55</v>
      </c>
      <c r="I111" s="51">
        <f t="shared" si="67"/>
        <v>23</v>
      </c>
      <c r="J111" s="51">
        <f t="shared" si="67"/>
        <v>31</v>
      </c>
      <c r="K111" s="51">
        <f t="shared" si="67"/>
        <v>12</v>
      </c>
      <c r="L111" s="51">
        <f t="shared" si="64"/>
        <v>39</v>
      </c>
      <c r="M111" s="51">
        <f t="shared" si="64"/>
        <v>61</v>
      </c>
      <c r="N111" s="51">
        <f t="shared" si="64"/>
        <v>46</v>
      </c>
      <c r="O111" s="51">
        <f t="shared" si="64"/>
        <v>68</v>
      </c>
      <c r="P111" s="51">
        <f t="shared" si="64"/>
        <v>73</v>
      </c>
      <c r="Q111" s="51">
        <f t="shared" si="64"/>
        <v>54</v>
      </c>
      <c r="R111" s="51">
        <f t="shared" ref="R111" si="68">SUM(R11+R21+R41+R51+R61+R71+R81+R91)</f>
        <v>74</v>
      </c>
      <c r="S111" s="248"/>
      <c r="T111" s="51">
        <f>SUM(B111:R111)</f>
        <v>756</v>
      </c>
      <c r="U111" s="51">
        <f>AVERAGE(B111:R111)</f>
        <v>44.470588235294116</v>
      </c>
      <c r="V111" s="125">
        <f t="shared" si="66"/>
        <v>32.200000000000003</v>
      </c>
      <c r="W111" s="125">
        <f t="shared" si="66"/>
        <v>38.4</v>
      </c>
      <c r="X111" s="125">
        <f t="shared" si="66"/>
        <v>42.4</v>
      </c>
      <c r="Y111" s="125">
        <f t="shared" si="66"/>
        <v>41.4</v>
      </c>
      <c r="Z111" s="125">
        <f t="shared" si="66"/>
        <v>42.2</v>
      </c>
      <c r="AA111" s="125">
        <f t="shared" si="66"/>
        <v>36</v>
      </c>
      <c r="AB111" s="125">
        <f t="shared" si="66"/>
        <v>32</v>
      </c>
      <c r="AC111" s="125">
        <f t="shared" si="66"/>
        <v>33.200000000000003</v>
      </c>
      <c r="AD111" s="125">
        <f t="shared" si="66"/>
        <v>37.799999999999997</v>
      </c>
      <c r="AE111" s="125">
        <f t="shared" si="61"/>
        <v>45.2</v>
      </c>
      <c r="AF111" s="125">
        <f t="shared" si="61"/>
        <v>57.4</v>
      </c>
      <c r="AG111" s="51">
        <f t="shared" si="61"/>
        <v>60.4</v>
      </c>
      <c r="AH111" s="51">
        <f t="shared" si="59"/>
        <v>62.666666666666664</v>
      </c>
      <c r="AN111" s="244" t="s">
        <v>8</v>
      </c>
      <c r="AO111" s="51">
        <v>74</v>
      </c>
      <c r="AP111" s="59">
        <v>62.666666666666664</v>
      </c>
    </row>
    <row r="112" spans="1:42" s="28" customFormat="1" ht="13.8" x14ac:dyDescent="0.25">
      <c r="A112" s="87" t="s">
        <v>6</v>
      </c>
      <c r="B112" s="10">
        <f t="shared" si="62"/>
        <v>2496</v>
      </c>
      <c r="C112" s="10">
        <f t="shared" si="62"/>
        <v>3615</v>
      </c>
      <c r="D112" s="10">
        <f t="shared" ref="D112:K112" si="69">SUM(D12+D22+D42+D52+D62+D72+D82+D92)</f>
        <v>6292</v>
      </c>
      <c r="E112" s="10">
        <f t="shared" si="69"/>
        <v>4965</v>
      </c>
      <c r="F112" s="10">
        <f t="shared" si="69"/>
        <v>5644</v>
      </c>
      <c r="G112" s="10">
        <f t="shared" si="69"/>
        <v>3376</v>
      </c>
      <c r="H112" s="10">
        <f>SUM(H12+H22+H42+H52+H62+H82+H92)</f>
        <v>3683</v>
      </c>
      <c r="I112" s="10">
        <f t="shared" si="69"/>
        <v>4184</v>
      </c>
      <c r="J112" s="10">
        <f t="shared" si="69"/>
        <v>3643</v>
      </c>
      <c r="K112" s="10">
        <f t="shared" si="69"/>
        <v>1950</v>
      </c>
      <c r="L112" s="10">
        <f t="shared" si="64"/>
        <v>3543</v>
      </c>
      <c r="M112" s="10">
        <f t="shared" si="64"/>
        <v>7473</v>
      </c>
      <c r="N112" s="10">
        <f t="shared" si="64"/>
        <v>5134</v>
      </c>
      <c r="O112" s="10">
        <f t="shared" si="64"/>
        <v>3163</v>
      </c>
      <c r="P112" s="10">
        <f t="shared" si="64"/>
        <v>5411</v>
      </c>
      <c r="Q112" s="10">
        <f t="shared" si="64"/>
        <v>5842</v>
      </c>
      <c r="R112" s="10">
        <f t="shared" ref="R112" si="70">SUM(R12+R22+R42+R52+R62+R72+R82+R92)</f>
        <v>5947</v>
      </c>
      <c r="S112" s="248"/>
      <c r="T112" s="10">
        <f>SUM(B112:R112)</f>
        <v>76361</v>
      </c>
      <c r="U112" s="10">
        <f>AVERAGE(B112:R112)</f>
        <v>4491.8235294117649</v>
      </c>
      <c r="V112" s="122">
        <f t="shared" si="66"/>
        <v>4602.3999999999996</v>
      </c>
      <c r="W112" s="122">
        <f t="shared" si="66"/>
        <v>4778.3999999999996</v>
      </c>
      <c r="X112" s="122">
        <f t="shared" si="66"/>
        <v>4792</v>
      </c>
      <c r="Y112" s="122">
        <f t="shared" si="66"/>
        <v>4370.3999999999996</v>
      </c>
      <c r="Z112" s="122">
        <f t="shared" si="66"/>
        <v>4106</v>
      </c>
      <c r="AA112" s="122">
        <f t="shared" si="66"/>
        <v>3367.2</v>
      </c>
      <c r="AB112" s="122">
        <f t="shared" si="66"/>
        <v>3400.6</v>
      </c>
      <c r="AC112" s="122">
        <f t="shared" si="66"/>
        <v>4158.6000000000004</v>
      </c>
      <c r="AD112" s="122">
        <f t="shared" si="66"/>
        <v>4348.6000000000004</v>
      </c>
      <c r="AE112" s="122">
        <f t="shared" si="61"/>
        <v>4252.6000000000004</v>
      </c>
      <c r="AF112" s="122">
        <f t="shared" si="61"/>
        <v>4944.8</v>
      </c>
      <c r="AG112" s="10">
        <f t="shared" si="61"/>
        <v>5404.6</v>
      </c>
      <c r="AH112" s="10">
        <f t="shared" si="59"/>
        <v>5495</v>
      </c>
      <c r="AN112" s="87" t="s">
        <v>6</v>
      </c>
      <c r="AO112" s="10">
        <v>0</v>
      </c>
      <c r="AP112" s="10">
        <v>4503.833333333333</v>
      </c>
    </row>
    <row r="113" spans="1:42" x14ac:dyDescent="0.25">
      <c r="S113" s="248"/>
      <c r="AD113" s="178"/>
      <c r="AE113" s="178"/>
      <c r="AF113" s="178"/>
      <c r="AG113" s="490"/>
      <c r="AP113" s="564"/>
    </row>
    <row r="114" spans="1:42" s="500" customFormat="1" ht="27.6" customHeight="1" x14ac:dyDescent="0.25">
      <c r="A114" s="495" t="s">
        <v>42</v>
      </c>
      <c r="B114" s="497">
        <v>2001</v>
      </c>
      <c r="C114" s="497">
        <v>2002</v>
      </c>
      <c r="D114" s="497">
        <v>2003</v>
      </c>
      <c r="E114" s="497">
        <v>2004</v>
      </c>
      <c r="F114" s="497">
        <v>2005</v>
      </c>
      <c r="G114" s="497">
        <v>2006</v>
      </c>
      <c r="H114" s="497">
        <v>2007</v>
      </c>
      <c r="I114" s="497">
        <v>2008</v>
      </c>
      <c r="J114" s="497">
        <v>2009</v>
      </c>
      <c r="K114" s="497">
        <v>2010</v>
      </c>
      <c r="L114" s="497">
        <v>2011</v>
      </c>
      <c r="M114" s="497">
        <v>2012</v>
      </c>
      <c r="N114" s="497">
        <v>2013</v>
      </c>
      <c r="O114" s="497">
        <v>2014</v>
      </c>
      <c r="P114" s="497">
        <v>2015</v>
      </c>
      <c r="Q114" s="497">
        <v>2016</v>
      </c>
      <c r="R114" s="497">
        <v>2017</v>
      </c>
      <c r="S114" s="498"/>
      <c r="T114" s="179" t="s">
        <v>9</v>
      </c>
      <c r="U114" s="177" t="s">
        <v>54</v>
      </c>
      <c r="V114" s="177" t="s">
        <v>105</v>
      </c>
      <c r="W114" s="177" t="s">
        <v>106</v>
      </c>
      <c r="X114" s="177" t="s">
        <v>107</v>
      </c>
      <c r="Y114" s="177" t="s">
        <v>108</v>
      </c>
      <c r="Z114" s="177" t="s">
        <v>109</v>
      </c>
      <c r="AA114" s="177" t="s">
        <v>110</v>
      </c>
      <c r="AB114" s="177" t="s">
        <v>111</v>
      </c>
      <c r="AC114" s="177" t="s">
        <v>112</v>
      </c>
      <c r="AD114" s="177" t="s">
        <v>113</v>
      </c>
      <c r="AE114" s="177" t="s">
        <v>114</v>
      </c>
      <c r="AF114" s="177" t="s">
        <v>131</v>
      </c>
      <c r="AG114" s="499" t="s">
        <v>151</v>
      </c>
      <c r="AH114" s="511" t="s">
        <v>165</v>
      </c>
      <c r="AN114" s="501" t="s">
        <v>42</v>
      </c>
      <c r="AO114" s="497">
        <v>2017</v>
      </c>
      <c r="AP114" s="492" t="s">
        <v>165</v>
      </c>
    </row>
    <row r="115" spans="1:42" ht="13.8" x14ac:dyDescent="0.25">
      <c r="A115" s="83" t="s">
        <v>4</v>
      </c>
      <c r="B115" s="8">
        <f t="shared" ref="B115:C117" si="71">PRODUCT(B105/6)</f>
        <v>161.66666666666666</v>
      </c>
      <c r="C115" s="8">
        <f t="shared" si="71"/>
        <v>186.13333333333335</v>
      </c>
      <c r="D115" s="8">
        <f t="shared" ref="D115:G117" si="72">PRODUCT(D105/8)</f>
        <v>220.57500000000005</v>
      </c>
      <c r="E115" s="8">
        <f t="shared" si="72"/>
        <v>144.33750000000001</v>
      </c>
      <c r="F115" s="8">
        <f t="shared" si="72"/>
        <v>193.35</v>
      </c>
      <c r="G115" s="8">
        <f t="shared" si="72"/>
        <v>247.3125</v>
      </c>
      <c r="H115" s="8">
        <f>PRODUCT(H105/7)</f>
        <v>178.31428571428572</v>
      </c>
      <c r="I115" s="8">
        <f t="shared" ref="I115:K117" si="73">PRODUCT(I105/8)</f>
        <v>140.26249999999999</v>
      </c>
      <c r="J115" s="8">
        <f t="shared" ref="J115:O115" si="74">PRODUCT(J105/8)</f>
        <v>142.97499999999999</v>
      </c>
      <c r="K115" s="8">
        <f t="shared" si="74"/>
        <v>77.325000000000003</v>
      </c>
      <c r="L115" s="8">
        <f t="shared" si="74"/>
        <v>146.96250000000001</v>
      </c>
      <c r="M115" s="8">
        <f t="shared" si="74"/>
        <v>271.57499999999999</v>
      </c>
      <c r="N115" s="8">
        <f t="shared" si="74"/>
        <v>183.02500000000001</v>
      </c>
      <c r="O115" s="8">
        <f t="shared" si="74"/>
        <v>173.26249999999999</v>
      </c>
      <c r="P115" s="8">
        <f t="shared" ref="P115:Q122" si="75">PRODUCT(P105/8)</f>
        <v>211.30000000000004</v>
      </c>
      <c r="Q115" s="8">
        <f t="shared" si="75"/>
        <v>154.16249999999999</v>
      </c>
      <c r="R115" s="8">
        <f>PRODUCT(R105/8)</f>
        <v>206.0625</v>
      </c>
      <c r="S115" s="248"/>
      <c r="T115" s="8">
        <f>SUM(B115:R115)</f>
        <v>3038.6017857142856</v>
      </c>
      <c r="U115" s="8">
        <f>AVERAGE(B115:R115)</f>
        <v>178.74128151260504</v>
      </c>
      <c r="V115" s="124">
        <f t="shared" ref="V115:AG117" si="76">AVERAGE(B115:F115)</f>
        <v>181.21250000000001</v>
      </c>
      <c r="W115" s="124">
        <f t="shared" si="76"/>
        <v>198.34166666666667</v>
      </c>
      <c r="X115" s="124">
        <f t="shared" si="76"/>
        <v>196.77785714285716</v>
      </c>
      <c r="Y115" s="124">
        <f t="shared" si="76"/>
        <v>180.71535714285716</v>
      </c>
      <c r="Z115" s="124">
        <f t="shared" si="76"/>
        <v>180.44285714285712</v>
      </c>
      <c r="AA115" s="124">
        <f t="shared" si="76"/>
        <v>157.23785714285717</v>
      </c>
      <c r="AB115" s="125">
        <f t="shared" si="76"/>
        <v>137.16785714285714</v>
      </c>
      <c r="AC115" s="125">
        <f t="shared" si="76"/>
        <v>155.82</v>
      </c>
      <c r="AD115" s="125">
        <f t="shared" si="76"/>
        <v>164.3725</v>
      </c>
      <c r="AE115" s="125">
        <f t="shared" si="76"/>
        <v>170.43</v>
      </c>
      <c r="AF115" s="125">
        <f t="shared" si="76"/>
        <v>197.22500000000002</v>
      </c>
      <c r="AG115" s="8">
        <f t="shared" si="76"/>
        <v>198.66500000000002</v>
      </c>
      <c r="AH115" s="8">
        <f>AVERAGE(M115:R115)</f>
        <v>199.89791666666667</v>
      </c>
      <c r="AN115" s="83" t="s">
        <v>4</v>
      </c>
      <c r="AO115" s="8">
        <v>206.0625</v>
      </c>
      <c r="AP115" s="8">
        <v>199.89791666666667</v>
      </c>
    </row>
    <row r="116" spans="1:42" ht="13.8" x14ac:dyDescent="0.25">
      <c r="A116" s="87" t="s">
        <v>5</v>
      </c>
      <c r="B116" s="47">
        <f t="shared" si="71"/>
        <v>17.849999999999998</v>
      </c>
      <c r="C116" s="47">
        <f t="shared" si="71"/>
        <v>41.283333333333339</v>
      </c>
      <c r="D116" s="47">
        <f t="shared" si="72"/>
        <v>2.3875000000000002</v>
      </c>
      <c r="E116" s="47">
        <f t="shared" si="72"/>
        <v>66.3</v>
      </c>
      <c r="F116" s="47">
        <f t="shared" si="72"/>
        <v>14.5625</v>
      </c>
      <c r="G116" s="47">
        <f t="shared" si="72"/>
        <v>20.987500000000004</v>
      </c>
      <c r="H116" s="47">
        <f>PRODUCT(H106/7)</f>
        <v>8.4285714285714288</v>
      </c>
      <c r="I116" s="47">
        <f t="shared" si="73"/>
        <v>9.3625000000000007</v>
      </c>
      <c r="J116" s="47">
        <f t="shared" si="73"/>
        <v>22.137499999999999</v>
      </c>
      <c r="K116" s="47">
        <f t="shared" si="73"/>
        <v>21.975000000000001</v>
      </c>
      <c r="L116" s="47">
        <f t="shared" ref="L116:O117" si="77">PRODUCT(L106/8)</f>
        <v>25.212499999999995</v>
      </c>
      <c r="M116" s="47">
        <f t="shared" si="77"/>
        <v>18.687500000000004</v>
      </c>
      <c r="N116" s="47">
        <f t="shared" si="77"/>
        <v>12.937500000000002</v>
      </c>
      <c r="O116" s="47">
        <f t="shared" si="77"/>
        <v>12.225</v>
      </c>
      <c r="P116" s="47">
        <f t="shared" si="75"/>
        <v>20.275000000000002</v>
      </c>
      <c r="Q116" s="47">
        <f t="shared" si="75"/>
        <v>20.824999999999999</v>
      </c>
      <c r="R116" s="47">
        <f t="shared" ref="R116" si="78">PRODUCT(R106/8)</f>
        <v>20.1875</v>
      </c>
      <c r="S116" s="248"/>
      <c r="T116" s="47">
        <f>SUM(B116:R116)</f>
        <v>355.62440476190477</v>
      </c>
      <c r="U116" s="47">
        <f>AVERAGE(B116:R116)</f>
        <v>20.919082633053222</v>
      </c>
      <c r="V116" s="122">
        <f t="shared" si="76"/>
        <v>28.476666666666667</v>
      </c>
      <c r="W116" s="122">
        <f t="shared" si="76"/>
        <v>29.104166666666668</v>
      </c>
      <c r="X116" s="122">
        <f t="shared" si="76"/>
        <v>22.533214285714287</v>
      </c>
      <c r="Y116" s="122">
        <f t="shared" si="76"/>
        <v>23.928214285714283</v>
      </c>
      <c r="Z116" s="122">
        <f t="shared" si="76"/>
        <v>15.095714285714289</v>
      </c>
      <c r="AA116" s="122">
        <f t="shared" si="76"/>
        <v>16.578214285714289</v>
      </c>
      <c r="AB116" s="122">
        <f t="shared" si="76"/>
        <v>17.423214285714288</v>
      </c>
      <c r="AC116" s="122">
        <f t="shared" si="76"/>
        <v>19.475000000000001</v>
      </c>
      <c r="AD116" s="122">
        <f t="shared" si="76"/>
        <v>20.189999999999998</v>
      </c>
      <c r="AE116" s="122">
        <f t="shared" si="76"/>
        <v>18.2075</v>
      </c>
      <c r="AF116" s="122">
        <f t="shared" si="76"/>
        <v>17.8675</v>
      </c>
      <c r="AG116" s="47">
        <f t="shared" si="76"/>
        <v>16.990000000000002</v>
      </c>
      <c r="AH116" s="47">
        <f t="shared" ref="AH116:AH122" si="79">AVERAGE(M116:R116)</f>
        <v>17.522916666666671</v>
      </c>
      <c r="AN116" s="87" t="s">
        <v>5</v>
      </c>
      <c r="AO116" s="47">
        <v>20.1875</v>
      </c>
      <c r="AP116" s="47">
        <v>17.522916666666671</v>
      </c>
    </row>
    <row r="117" spans="1:42" ht="13.8" x14ac:dyDescent="0.25">
      <c r="A117" s="83" t="s">
        <v>10</v>
      </c>
      <c r="B117" s="51">
        <f t="shared" si="71"/>
        <v>115.16666666666667</v>
      </c>
      <c r="C117" s="51">
        <f t="shared" si="71"/>
        <v>138.33333333333334</v>
      </c>
      <c r="D117" s="51">
        <f t="shared" si="72"/>
        <v>122.625</v>
      </c>
      <c r="E117" s="51">
        <f t="shared" si="72"/>
        <v>114.5</v>
      </c>
      <c r="F117" s="51">
        <f t="shared" si="72"/>
        <v>138.625</v>
      </c>
      <c r="G117" s="51">
        <f t="shared" si="72"/>
        <v>115.125</v>
      </c>
      <c r="H117" s="51">
        <f>PRODUCT(H107/7)</f>
        <v>112.85714285714286</v>
      </c>
      <c r="I117" s="51">
        <f t="shared" si="73"/>
        <v>99.375</v>
      </c>
      <c r="J117" s="51">
        <f t="shared" si="73"/>
        <v>122.375</v>
      </c>
      <c r="K117" s="51">
        <f t="shared" si="73"/>
        <v>121.25</v>
      </c>
      <c r="L117" s="51">
        <f t="shared" si="77"/>
        <v>130.25</v>
      </c>
      <c r="M117" s="51">
        <f t="shared" si="77"/>
        <v>134.5</v>
      </c>
      <c r="N117" s="51">
        <f t="shared" si="77"/>
        <v>121.625</v>
      </c>
      <c r="O117" s="51">
        <f t="shared" si="77"/>
        <v>124.5</v>
      </c>
      <c r="P117" s="51">
        <f t="shared" si="75"/>
        <v>139.875</v>
      </c>
      <c r="Q117" s="51">
        <f t="shared" si="75"/>
        <v>126.125</v>
      </c>
      <c r="R117" s="51">
        <f t="shared" ref="R117" si="80">PRODUCT(R107/8)</f>
        <v>132.25</v>
      </c>
      <c r="S117" s="248"/>
      <c r="T117" s="8">
        <f>SUM(B117:R117)</f>
        <v>2109.3571428571431</v>
      </c>
      <c r="U117" s="8">
        <f>AVERAGE(B117:R117)</f>
        <v>124.07983193277312</v>
      </c>
      <c r="V117" s="124">
        <f t="shared" si="76"/>
        <v>125.85</v>
      </c>
      <c r="W117" s="124">
        <f t="shared" si="76"/>
        <v>125.84166666666667</v>
      </c>
      <c r="X117" s="124">
        <f t="shared" si="76"/>
        <v>120.74642857142858</v>
      </c>
      <c r="Y117" s="124">
        <f t="shared" si="76"/>
        <v>116.09642857142858</v>
      </c>
      <c r="Z117" s="124">
        <f t="shared" si="76"/>
        <v>117.67142857142858</v>
      </c>
      <c r="AA117" s="124">
        <f t="shared" si="76"/>
        <v>114.19642857142858</v>
      </c>
      <c r="AB117" s="125">
        <f t="shared" si="76"/>
        <v>117.22142857142858</v>
      </c>
      <c r="AC117" s="125">
        <f t="shared" si="76"/>
        <v>121.55</v>
      </c>
      <c r="AD117" s="125">
        <f t="shared" si="76"/>
        <v>126</v>
      </c>
      <c r="AE117" s="125">
        <f t="shared" si="76"/>
        <v>126.425</v>
      </c>
      <c r="AF117" s="125">
        <f t="shared" si="76"/>
        <v>130.15</v>
      </c>
      <c r="AG117" s="51">
        <f t="shared" si="76"/>
        <v>129.32499999999999</v>
      </c>
      <c r="AH117" s="51">
        <f t="shared" si="79"/>
        <v>129.8125</v>
      </c>
      <c r="AN117" s="83" t="s">
        <v>10</v>
      </c>
      <c r="AO117" s="51">
        <v>132.25</v>
      </c>
      <c r="AP117" s="51">
        <v>129.8125</v>
      </c>
    </row>
    <row r="118" spans="1:42" s="28" customFormat="1" ht="13.8" x14ac:dyDescent="0.25">
      <c r="A118" s="246" t="s">
        <v>120</v>
      </c>
      <c r="B118" s="274" t="s">
        <v>17</v>
      </c>
      <c r="C118" s="274" t="s">
        <v>17</v>
      </c>
      <c r="D118" s="274" t="s">
        <v>17</v>
      </c>
      <c r="E118" s="274" t="s">
        <v>17</v>
      </c>
      <c r="F118" s="274" t="s">
        <v>17</v>
      </c>
      <c r="G118" s="274" t="s">
        <v>17</v>
      </c>
      <c r="H118" s="274" t="s">
        <v>17</v>
      </c>
      <c r="I118" s="274" t="s">
        <v>17</v>
      </c>
      <c r="J118" s="274" t="s">
        <v>17</v>
      </c>
      <c r="K118" s="274" t="s">
        <v>17</v>
      </c>
      <c r="L118" s="274" t="s">
        <v>17</v>
      </c>
      <c r="M118" s="274" t="s">
        <v>17</v>
      </c>
      <c r="N118" s="10"/>
      <c r="O118" s="47">
        <f>PRODUCT(O108/8)</f>
        <v>72.375</v>
      </c>
      <c r="P118" s="47">
        <f t="shared" si="75"/>
        <v>82.375</v>
      </c>
      <c r="Q118" s="47">
        <f t="shared" si="75"/>
        <v>67.5</v>
      </c>
      <c r="R118" s="47">
        <f t="shared" ref="R118" si="81">PRODUCT(R108/8)</f>
        <v>84</v>
      </c>
      <c r="S118" s="248"/>
      <c r="T118" s="10">
        <f>SUM(O118:R118)</f>
        <v>306.25</v>
      </c>
      <c r="U118" s="8">
        <f>AVERAGE(O118:R118)</f>
        <v>76.5625</v>
      </c>
      <c r="V118" s="274" t="s">
        <v>17</v>
      </c>
      <c r="W118" s="274" t="s">
        <v>17</v>
      </c>
      <c r="X118" s="274" t="s">
        <v>17</v>
      </c>
      <c r="Y118" s="274" t="s">
        <v>17</v>
      </c>
      <c r="Z118" s="274" t="s">
        <v>17</v>
      </c>
      <c r="AA118" s="274" t="s">
        <v>17</v>
      </c>
      <c r="AB118" s="274" t="s">
        <v>17</v>
      </c>
      <c r="AC118" s="274" t="s">
        <v>17</v>
      </c>
      <c r="AD118" s="122"/>
      <c r="AE118" s="122">
        <f t="shared" ref="AE118:AG122" si="82">AVERAGE(K118:O118)</f>
        <v>72.375</v>
      </c>
      <c r="AF118" s="122">
        <f t="shared" si="82"/>
        <v>77.375</v>
      </c>
      <c r="AG118" s="47">
        <f t="shared" si="82"/>
        <v>74.083333333333329</v>
      </c>
      <c r="AH118" s="47">
        <f t="shared" si="79"/>
        <v>76.5625</v>
      </c>
      <c r="AN118" s="246" t="s">
        <v>120</v>
      </c>
      <c r="AO118" s="47">
        <v>84</v>
      </c>
      <c r="AP118" s="47">
        <v>76.5625</v>
      </c>
    </row>
    <row r="119" spans="1:42" s="28" customFormat="1" ht="13.8" x14ac:dyDescent="0.25">
      <c r="A119" s="244" t="s">
        <v>121</v>
      </c>
      <c r="B119" s="274" t="s">
        <v>17</v>
      </c>
      <c r="C119" s="274" t="s">
        <v>17</v>
      </c>
      <c r="D119" s="274" t="s">
        <v>17</v>
      </c>
      <c r="E119" s="274" t="s">
        <v>17</v>
      </c>
      <c r="F119" s="274" t="s">
        <v>17</v>
      </c>
      <c r="G119" s="274" t="s">
        <v>17</v>
      </c>
      <c r="H119" s="274" t="s">
        <v>17</v>
      </c>
      <c r="I119" s="274" t="s">
        <v>17</v>
      </c>
      <c r="J119" s="274" t="s">
        <v>17</v>
      </c>
      <c r="K119" s="274" t="s">
        <v>17</v>
      </c>
      <c r="L119" s="274" t="s">
        <v>17</v>
      </c>
      <c r="M119" s="274" t="s">
        <v>17</v>
      </c>
      <c r="N119" s="51"/>
      <c r="O119" s="266">
        <f>PRODUCT(O109/8)</f>
        <v>7.2665662650602411E-2</v>
      </c>
      <c r="P119" s="266">
        <f t="shared" si="75"/>
        <v>7.361483467381591E-2</v>
      </c>
      <c r="Q119" s="266">
        <f t="shared" si="75"/>
        <v>6.6897918731417247E-2</v>
      </c>
      <c r="R119" s="266">
        <f t="shared" ref="R119" si="83">PRODUCT(R109/8)</f>
        <v>7.9395085066162566E-2</v>
      </c>
      <c r="S119" s="248"/>
      <c r="T119" s="51">
        <f>SUM(O119:R119)</f>
        <v>0.29257350112199815</v>
      </c>
      <c r="U119" s="8">
        <f>AVERAGE(O119:R119)</f>
        <v>7.3143375280499537E-2</v>
      </c>
      <c r="V119" s="274" t="s">
        <v>17</v>
      </c>
      <c r="W119" s="274" t="s">
        <v>17</v>
      </c>
      <c r="X119" s="274" t="s">
        <v>17</v>
      </c>
      <c r="Y119" s="274" t="s">
        <v>17</v>
      </c>
      <c r="Z119" s="274" t="s">
        <v>17</v>
      </c>
      <c r="AA119" s="274" t="s">
        <v>17</v>
      </c>
      <c r="AB119" s="274" t="s">
        <v>17</v>
      </c>
      <c r="AC119" s="274" t="s">
        <v>17</v>
      </c>
      <c r="AD119" s="125"/>
      <c r="AE119" s="269">
        <f t="shared" si="82"/>
        <v>7.2665662650602411E-2</v>
      </c>
      <c r="AF119" s="269">
        <f t="shared" si="82"/>
        <v>7.3140248662209167E-2</v>
      </c>
      <c r="AG119" s="266">
        <f t="shared" si="82"/>
        <v>7.1059472018611861E-2</v>
      </c>
      <c r="AH119" s="266">
        <f t="shared" si="79"/>
        <v>7.3143375280499537E-2</v>
      </c>
      <c r="AN119" s="244" t="s">
        <v>121</v>
      </c>
      <c r="AO119" s="266">
        <v>7.9395085066162566E-2</v>
      </c>
      <c r="AP119" s="266">
        <v>7.3143375280499537E-2</v>
      </c>
    </row>
    <row r="120" spans="1:42" s="28" customFormat="1" ht="13.8" x14ac:dyDescent="0.25">
      <c r="A120" s="87" t="s">
        <v>7</v>
      </c>
      <c r="B120" s="567">
        <f t="shared" ref="B120:C122" si="84">PRODUCT(B110/6)</f>
        <v>39</v>
      </c>
      <c r="C120" s="567">
        <f t="shared" si="84"/>
        <v>29.833333333333332</v>
      </c>
      <c r="D120" s="567">
        <f t="shared" ref="D120:G122" si="85">PRODUCT(D110/8)</f>
        <v>22</v>
      </c>
      <c r="E120" s="567">
        <f t="shared" si="85"/>
        <v>25.875</v>
      </c>
      <c r="F120" s="567">
        <f t="shared" si="85"/>
        <v>22.75</v>
      </c>
      <c r="G120" s="567">
        <f t="shared" si="85"/>
        <v>34.625</v>
      </c>
      <c r="H120" s="567">
        <f>PRODUCT(H110/7)</f>
        <v>26.428571428571427</v>
      </c>
      <c r="I120" s="567">
        <f t="shared" ref="I120:N122" si="86">PRODUCT(I110/8)</f>
        <v>20.125</v>
      </c>
      <c r="J120" s="567">
        <f t="shared" si="86"/>
        <v>30.5</v>
      </c>
      <c r="K120" s="567">
        <f t="shared" si="86"/>
        <v>18.25</v>
      </c>
      <c r="L120" s="567">
        <f t="shared" si="86"/>
        <v>15.875</v>
      </c>
      <c r="M120" s="567">
        <f t="shared" si="86"/>
        <v>22</v>
      </c>
      <c r="N120" s="567">
        <f t="shared" si="86"/>
        <v>31.5</v>
      </c>
      <c r="O120" s="567">
        <f>PRODUCT(O110/8)</f>
        <v>29.375</v>
      </c>
      <c r="P120" s="567">
        <f t="shared" si="75"/>
        <v>28.5</v>
      </c>
      <c r="Q120" s="567">
        <f t="shared" si="75"/>
        <v>13.125</v>
      </c>
      <c r="R120" s="567">
        <f t="shared" ref="R120" si="87">PRODUCT(R110/8)</f>
        <v>28.5</v>
      </c>
      <c r="S120" s="248"/>
      <c r="T120" s="10">
        <f>SUM(B120:R120)</f>
        <v>438.2619047619047</v>
      </c>
      <c r="U120" s="10">
        <f>AVERAGE(B120:R120)</f>
        <v>25.780112044817923</v>
      </c>
      <c r="V120" s="122">
        <f t="shared" ref="V120:AD122" si="88">AVERAGE(B120:F120)</f>
        <v>27.891666666666662</v>
      </c>
      <c r="W120" s="122">
        <f t="shared" si="88"/>
        <v>27.016666666666662</v>
      </c>
      <c r="X120" s="122">
        <f t="shared" si="88"/>
        <v>26.335714285714282</v>
      </c>
      <c r="Y120" s="122">
        <f t="shared" si="88"/>
        <v>25.960714285714289</v>
      </c>
      <c r="Z120" s="122">
        <f t="shared" si="88"/>
        <v>26.88571428571429</v>
      </c>
      <c r="AA120" s="122">
        <f t="shared" si="88"/>
        <v>25.985714285714288</v>
      </c>
      <c r="AB120" s="122">
        <f t="shared" si="88"/>
        <v>22.235714285714288</v>
      </c>
      <c r="AC120" s="122">
        <f t="shared" si="88"/>
        <v>21.35</v>
      </c>
      <c r="AD120" s="122">
        <f t="shared" si="88"/>
        <v>23.625</v>
      </c>
      <c r="AE120" s="122">
        <f t="shared" si="82"/>
        <v>23.4</v>
      </c>
      <c r="AF120" s="122">
        <f t="shared" si="82"/>
        <v>25.45</v>
      </c>
      <c r="AG120" s="10">
        <f t="shared" si="82"/>
        <v>24.9</v>
      </c>
      <c r="AH120" s="10">
        <f t="shared" si="79"/>
        <v>25.5</v>
      </c>
      <c r="AN120" s="87" t="s">
        <v>7</v>
      </c>
      <c r="AO120" s="10">
        <v>28.5</v>
      </c>
      <c r="AP120" s="567">
        <v>25.5</v>
      </c>
    </row>
    <row r="121" spans="1:42" s="28" customFormat="1" ht="13.8" x14ac:dyDescent="0.25">
      <c r="A121" s="244" t="s">
        <v>8</v>
      </c>
      <c r="B121" s="51">
        <f t="shared" si="84"/>
        <v>4.666666666666667</v>
      </c>
      <c r="C121" s="51">
        <f t="shared" si="84"/>
        <v>5.833333333333333</v>
      </c>
      <c r="D121" s="51">
        <f t="shared" si="85"/>
        <v>3.5</v>
      </c>
      <c r="E121" s="51">
        <f t="shared" si="85"/>
        <v>3.375</v>
      </c>
      <c r="F121" s="51">
        <f t="shared" si="85"/>
        <v>5.375</v>
      </c>
      <c r="G121" s="51">
        <f t="shared" si="85"/>
        <v>7.375</v>
      </c>
      <c r="H121" s="51">
        <f>PRODUCT(H111/7)</f>
        <v>7.8571428571428568</v>
      </c>
      <c r="I121" s="51">
        <f t="shared" si="86"/>
        <v>2.875</v>
      </c>
      <c r="J121" s="51">
        <f t="shared" si="86"/>
        <v>3.875</v>
      </c>
      <c r="K121" s="51">
        <f t="shared" si="86"/>
        <v>1.5</v>
      </c>
      <c r="L121" s="51">
        <f t="shared" si="86"/>
        <v>4.875</v>
      </c>
      <c r="M121" s="51">
        <f t="shared" si="86"/>
        <v>7.625</v>
      </c>
      <c r="N121" s="51">
        <f t="shared" si="86"/>
        <v>5.75</v>
      </c>
      <c r="O121" s="51">
        <f>PRODUCT(O111/8)</f>
        <v>8.5</v>
      </c>
      <c r="P121" s="51">
        <f t="shared" si="75"/>
        <v>9.125</v>
      </c>
      <c r="Q121" s="51">
        <f t="shared" si="75"/>
        <v>6.75</v>
      </c>
      <c r="R121" s="51">
        <f t="shared" ref="R121" si="89">PRODUCT(R111/8)</f>
        <v>9.25</v>
      </c>
      <c r="S121" s="248"/>
      <c r="T121" s="51">
        <f>SUM(B121:R121)</f>
        <v>98.107142857142861</v>
      </c>
      <c r="U121" s="51">
        <f>AVERAGE(B121:R121)</f>
        <v>5.7710084033613445</v>
      </c>
      <c r="V121" s="125">
        <f t="shared" si="88"/>
        <v>4.55</v>
      </c>
      <c r="W121" s="125">
        <f t="shared" si="88"/>
        <v>5.0916666666666668</v>
      </c>
      <c r="X121" s="125">
        <f t="shared" si="88"/>
        <v>5.4964285714285719</v>
      </c>
      <c r="Y121" s="125">
        <f t="shared" si="88"/>
        <v>5.3714285714285719</v>
      </c>
      <c r="Z121" s="125">
        <f t="shared" si="88"/>
        <v>5.4714285714285715</v>
      </c>
      <c r="AA121" s="125">
        <f t="shared" si="88"/>
        <v>4.6964285714285712</v>
      </c>
      <c r="AB121" s="125">
        <f t="shared" si="88"/>
        <v>4.1964285714285712</v>
      </c>
      <c r="AC121" s="125">
        <f t="shared" si="88"/>
        <v>4.1500000000000004</v>
      </c>
      <c r="AD121" s="125">
        <f t="shared" si="88"/>
        <v>4.7249999999999996</v>
      </c>
      <c r="AE121" s="125">
        <f t="shared" si="82"/>
        <v>5.65</v>
      </c>
      <c r="AF121" s="125">
        <f t="shared" si="82"/>
        <v>7.1749999999999998</v>
      </c>
      <c r="AG121" s="51">
        <f t="shared" si="82"/>
        <v>7.55</v>
      </c>
      <c r="AH121" s="51">
        <f t="shared" si="79"/>
        <v>7.833333333333333</v>
      </c>
      <c r="AN121" s="244" t="s">
        <v>8</v>
      </c>
      <c r="AO121" s="51">
        <v>9.25</v>
      </c>
      <c r="AP121" s="59">
        <v>7.833333333333333</v>
      </c>
    </row>
    <row r="122" spans="1:42" ht="13.8" x14ac:dyDescent="0.25">
      <c r="A122" s="87" t="s">
        <v>6</v>
      </c>
      <c r="B122" s="47">
        <f t="shared" si="84"/>
        <v>416</v>
      </c>
      <c r="C122" s="47">
        <f t="shared" si="84"/>
        <v>602.5</v>
      </c>
      <c r="D122" s="47">
        <f t="shared" si="85"/>
        <v>786.5</v>
      </c>
      <c r="E122" s="47">
        <f t="shared" si="85"/>
        <v>620.625</v>
      </c>
      <c r="F122" s="47">
        <f t="shared" si="85"/>
        <v>705.5</v>
      </c>
      <c r="G122" s="47">
        <f t="shared" si="85"/>
        <v>422</v>
      </c>
      <c r="H122" s="47">
        <f>PRODUCT(H112/7)</f>
        <v>526.14285714285711</v>
      </c>
      <c r="I122" s="47">
        <f t="shared" si="86"/>
        <v>523</v>
      </c>
      <c r="J122" s="47">
        <f t="shared" si="86"/>
        <v>455.375</v>
      </c>
      <c r="K122" s="47">
        <f t="shared" si="86"/>
        <v>243.75</v>
      </c>
      <c r="L122" s="47">
        <f t="shared" si="86"/>
        <v>442.875</v>
      </c>
      <c r="M122" s="47">
        <f t="shared" si="86"/>
        <v>934.125</v>
      </c>
      <c r="N122" s="47">
        <f t="shared" si="86"/>
        <v>641.75</v>
      </c>
      <c r="O122" s="47">
        <f>PRODUCT(O112/8)</f>
        <v>395.375</v>
      </c>
      <c r="P122" s="47">
        <f t="shared" si="75"/>
        <v>676.375</v>
      </c>
      <c r="Q122" s="47">
        <f t="shared" si="75"/>
        <v>730.25</v>
      </c>
      <c r="R122" s="47">
        <f t="shared" ref="R122" si="90">PRODUCT(R112/8)</f>
        <v>743.375</v>
      </c>
      <c r="S122" s="248"/>
      <c r="T122" s="47">
        <f>SUM(B122:R122)</f>
        <v>9865.5178571428569</v>
      </c>
      <c r="U122" s="47">
        <f>AVERAGE(B122:R122)</f>
        <v>580.32457983193274</v>
      </c>
      <c r="V122" s="122">
        <f t="shared" si="88"/>
        <v>626.22500000000002</v>
      </c>
      <c r="W122" s="122">
        <f t="shared" si="88"/>
        <v>627.42499999999995</v>
      </c>
      <c r="X122" s="122">
        <f t="shared" si="88"/>
        <v>612.15357142857135</v>
      </c>
      <c r="Y122" s="122">
        <f t="shared" si="88"/>
        <v>559.45357142857142</v>
      </c>
      <c r="Z122" s="122">
        <f t="shared" si="88"/>
        <v>526.40357142857135</v>
      </c>
      <c r="AA122" s="122">
        <f t="shared" si="88"/>
        <v>434.05357142857139</v>
      </c>
      <c r="AB122" s="122">
        <f t="shared" si="88"/>
        <v>438.2285714285714</v>
      </c>
      <c r="AC122" s="122">
        <f t="shared" si="88"/>
        <v>519.82500000000005</v>
      </c>
      <c r="AD122" s="122">
        <f t="shared" si="88"/>
        <v>543.57500000000005</v>
      </c>
      <c r="AE122" s="122">
        <f t="shared" si="82"/>
        <v>531.57500000000005</v>
      </c>
      <c r="AF122" s="122">
        <f t="shared" si="82"/>
        <v>618.1</v>
      </c>
      <c r="AG122" s="47">
        <f t="shared" si="82"/>
        <v>675.57500000000005</v>
      </c>
      <c r="AH122" s="47">
        <f t="shared" si="79"/>
        <v>686.875</v>
      </c>
      <c r="AN122" s="87" t="s">
        <v>6</v>
      </c>
      <c r="AO122" s="47">
        <v>0</v>
      </c>
      <c r="AP122" s="47">
        <v>562.97916666666663</v>
      </c>
    </row>
    <row r="123" spans="1:42" ht="13.8" x14ac:dyDescent="0.25">
      <c r="A123" s="92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T123" s="21"/>
      <c r="U123" s="21"/>
      <c r="V123" s="123"/>
      <c r="W123" s="123"/>
      <c r="X123" s="123"/>
      <c r="Y123" s="123"/>
      <c r="Z123" s="123"/>
      <c r="AA123" s="123"/>
      <c r="AN123" s="92"/>
      <c r="AO123" s="45"/>
    </row>
    <row r="124" spans="1:42" ht="13.8" x14ac:dyDescent="0.25">
      <c r="A124" s="92" t="s">
        <v>44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T124" s="21"/>
      <c r="U124" s="21"/>
      <c r="V124" s="123"/>
      <c r="W124" s="123"/>
      <c r="X124" s="123"/>
      <c r="Y124" s="123"/>
      <c r="Z124" s="123"/>
      <c r="AA124" s="123"/>
      <c r="AN124" s="92"/>
      <c r="AO124" s="45"/>
    </row>
    <row r="125" spans="1:42" ht="13.8" x14ac:dyDescent="0.25">
      <c r="A125" s="92" t="s">
        <v>45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T125" s="21"/>
      <c r="U125" s="21"/>
      <c r="V125" s="123"/>
      <c r="W125" s="123"/>
      <c r="X125" s="123"/>
      <c r="Y125" s="123"/>
      <c r="Z125" s="123"/>
      <c r="AA125" s="123"/>
      <c r="AN125" s="92"/>
      <c r="AO125" s="45"/>
    </row>
    <row r="126" spans="1:42" ht="13.8" x14ac:dyDescent="0.25">
      <c r="A126" s="92" t="s">
        <v>43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T126" s="21"/>
      <c r="U126" s="21"/>
      <c r="V126" s="123"/>
      <c r="W126" s="123"/>
      <c r="X126" s="123"/>
      <c r="Y126" s="123"/>
      <c r="Z126" s="123"/>
      <c r="AN126" s="92"/>
      <c r="AO126" s="45"/>
    </row>
    <row r="127" spans="1:42" ht="22.8" x14ac:dyDescent="0.25">
      <c r="A127" s="494" t="s">
        <v>160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T127" s="234" t="s">
        <v>166</v>
      </c>
      <c r="U127" s="21"/>
      <c r="V127" s="123"/>
      <c r="W127" s="123"/>
      <c r="X127" s="123"/>
      <c r="Y127" s="123"/>
      <c r="Z127" s="123"/>
      <c r="AN127" s="92"/>
      <c r="AO127" s="45"/>
    </row>
    <row r="128" spans="1:42" ht="13.8" x14ac:dyDescent="0.25">
      <c r="A128" s="92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T128" s="21"/>
      <c r="U128" s="21"/>
      <c r="V128" s="123"/>
      <c r="W128" s="123"/>
      <c r="X128" s="123"/>
      <c r="Y128" s="123"/>
      <c r="Z128" s="123"/>
      <c r="AN128" s="92"/>
      <c r="AO128" s="45"/>
    </row>
    <row r="129" spans="1:41" ht="13.8" x14ac:dyDescent="0.25">
      <c r="A129" s="92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T129" s="21"/>
      <c r="U129" s="21"/>
      <c r="V129" s="123"/>
      <c r="W129" s="123"/>
      <c r="X129" s="123"/>
      <c r="Y129" s="123"/>
      <c r="Z129" s="123"/>
      <c r="AN129" s="92"/>
      <c r="AO129" s="45"/>
    </row>
    <row r="130" spans="1:41" ht="13.8" x14ac:dyDescent="0.25">
      <c r="A130" s="92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T130" s="21"/>
      <c r="U130" s="21"/>
      <c r="V130" s="123"/>
      <c r="W130" s="123"/>
      <c r="X130" s="123"/>
      <c r="Y130" s="123"/>
      <c r="Z130" s="123"/>
      <c r="AN130" s="92"/>
      <c r="AO130" s="45"/>
    </row>
    <row r="131" spans="1:41" ht="13.8" x14ac:dyDescent="0.25">
      <c r="A131" s="92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T131" s="21"/>
      <c r="U131" s="21"/>
      <c r="V131" s="123"/>
      <c r="W131" s="123"/>
      <c r="X131" s="123"/>
      <c r="Y131" s="123"/>
      <c r="Z131" s="123"/>
      <c r="AN131" s="92"/>
      <c r="AO131" s="45"/>
    </row>
  </sheetData>
  <mergeCells count="1">
    <mergeCell ref="A2:AD2"/>
  </mergeCells>
  <phoneticPr fontId="1" type="noConversion"/>
  <printOptions horizontalCentered="1" verticalCentered="1"/>
  <pageMargins left="0.39" right="0.19" top="0.25" bottom="0.25" header="0" footer="0"/>
  <pageSetup scale="54" orientation="portrait" r:id="rId1"/>
  <headerFooter scaleWithDoc="0" alignWithMargins="0"/>
  <rowBreaks count="1" manualBreakCount="1">
    <brk id="103" max="14" man="1"/>
  </rowBreaks>
  <colBreaks count="1" manualBreakCount="1">
    <brk id="18" max="111" man="1"/>
  </colBreaks>
  <ignoredErrors>
    <ignoredError sqref="V10:AE12 V20:AE21 W22:AE22 AB25:AE25 X30:AE32 V40:AE42 W45:AE45 V50:AE52 V60:AE62 V70:V72 X70:AE72 W75:AE75 V80:AE82 V90:AD92 AA100:AD102 V5:AE7 V15:AE17 X26:AE27 V35:AE37 V46:AE47 V55:AE57 X65:AE67 V65:V67 V76:AE77 V85:AD87 AA95:AD97 AF5:AF12 AF15:AF22 AG5:AH7 AG9:AH12 AG8 AG15:AH22 AF25:AH32 AF35:AH42 AF45:AH52 AF55:AH62 AF65:AH67 AF71:AH72 AH68:AH70 AF75:AH83 AE85:AE87 AE90:AE92 AE88:AH89 AF90:AH92 AF85:AH87 AE95:AH102" formulaRange="1"/>
    <ignoredError sqref="H120:H122 H115:H117 O109:P109 B106:C106 L106:P106 U26" formula="1"/>
    <ignoredError sqref="AH8 AF68:AG70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topLeftCell="A29" zoomScale="85" zoomScaleNormal="85" workbookViewId="0">
      <selection activeCell="AK44" sqref="AK44"/>
    </sheetView>
  </sheetViews>
  <sheetFormatPr defaultColWidth="8.88671875" defaultRowHeight="13.2" x14ac:dyDescent="0.25"/>
  <cols>
    <col min="1" max="1" width="22.44140625" style="292" customWidth="1"/>
    <col min="2" max="3" width="5.88671875" style="292" customWidth="1"/>
    <col min="4" max="12" width="9.88671875" style="293" bestFit="1" customWidth="1"/>
    <col min="13" max="16" width="8.109375" style="293" customWidth="1"/>
    <col min="17" max="17" width="2.5546875" style="293" customWidth="1"/>
    <col min="18" max="18" width="8.88671875" style="293" customWidth="1"/>
    <col min="19" max="29" width="7.88671875" style="293" customWidth="1"/>
    <col min="30" max="36" width="8.88671875" style="292"/>
    <col min="37" max="37" width="22.44140625" style="292" customWidth="1"/>
    <col min="38" max="38" width="8.109375" style="293" customWidth="1"/>
    <col min="39" max="39" width="7.88671875" style="293" customWidth="1"/>
    <col min="40" max="16384" width="8.88671875" style="292"/>
  </cols>
  <sheetData>
    <row r="1" spans="1:39" ht="13.05" customHeight="1" x14ac:dyDescent="0.25"/>
    <row r="2" spans="1:39" ht="18.149999999999999" customHeight="1" x14ac:dyDescent="0.25">
      <c r="A2" s="621" t="s">
        <v>115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366"/>
      <c r="AB2" s="491"/>
      <c r="AC2" s="529"/>
      <c r="AK2" s="295" t="s">
        <v>130</v>
      </c>
      <c r="AL2" s="294"/>
      <c r="AM2" s="294"/>
    </row>
    <row r="3" spans="1:39" ht="13.8" x14ac:dyDescent="0.25">
      <c r="A3" s="296"/>
      <c r="B3" s="296"/>
      <c r="C3" s="2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8"/>
      <c r="R3" s="297"/>
      <c r="S3" s="297"/>
      <c r="T3" s="297"/>
      <c r="U3" s="297"/>
      <c r="AK3" s="296"/>
      <c r="AL3" s="297"/>
    </row>
    <row r="4" spans="1:39" ht="31.2" x14ac:dyDescent="0.25">
      <c r="A4" s="299" t="s">
        <v>28</v>
      </c>
      <c r="B4" s="236" t="s">
        <v>17</v>
      </c>
      <c r="C4" s="236" t="s">
        <v>17</v>
      </c>
      <c r="D4" s="300">
        <v>2005</v>
      </c>
      <c r="E4" s="300">
        <v>2006</v>
      </c>
      <c r="F4" s="300">
        <v>2007</v>
      </c>
      <c r="G4" s="300">
        <v>2008</v>
      </c>
      <c r="H4" s="300">
        <v>2009</v>
      </c>
      <c r="I4" s="300">
        <v>2010</v>
      </c>
      <c r="J4" s="301">
        <v>2011</v>
      </c>
      <c r="K4" s="302">
        <v>2012</v>
      </c>
      <c r="L4" s="301">
        <v>2013</v>
      </c>
      <c r="M4" s="301">
        <v>2014</v>
      </c>
      <c r="N4" s="301">
        <v>2015</v>
      </c>
      <c r="O4" s="301">
        <v>2016</v>
      </c>
      <c r="P4" s="301">
        <v>2017</v>
      </c>
      <c r="Q4" s="303"/>
      <c r="R4" s="304" t="s">
        <v>9</v>
      </c>
      <c r="S4" s="305" t="s">
        <v>117</v>
      </c>
      <c r="T4" s="305" t="s">
        <v>116</v>
      </c>
      <c r="U4" s="305" t="s">
        <v>109</v>
      </c>
      <c r="V4" s="305" t="s">
        <v>110</v>
      </c>
      <c r="W4" s="305" t="s">
        <v>111</v>
      </c>
      <c r="X4" s="306" t="s">
        <v>112</v>
      </c>
      <c r="Y4" s="306" t="s">
        <v>113</v>
      </c>
      <c r="Z4" s="306" t="s">
        <v>114</v>
      </c>
      <c r="AA4" s="306" t="s">
        <v>131</v>
      </c>
      <c r="AB4" s="306" t="s">
        <v>151</v>
      </c>
      <c r="AC4" s="306" t="s">
        <v>165</v>
      </c>
      <c r="AD4" s="547"/>
      <c r="AK4" s="299" t="s">
        <v>28</v>
      </c>
      <c r="AL4" s="369">
        <v>2017</v>
      </c>
      <c r="AM4" s="305" t="s">
        <v>165</v>
      </c>
    </row>
    <row r="5" spans="1:39" ht="13.8" x14ac:dyDescent="0.25">
      <c r="A5" s="307" t="s">
        <v>4</v>
      </c>
      <c r="B5" s="308" t="s">
        <v>17</v>
      </c>
      <c r="C5" s="308" t="s">
        <v>17</v>
      </c>
      <c r="D5" s="309">
        <v>218.1</v>
      </c>
      <c r="E5" s="309">
        <v>12.8</v>
      </c>
      <c r="F5" s="309">
        <v>234.1</v>
      </c>
      <c r="G5" s="309">
        <v>275.10000000000002</v>
      </c>
      <c r="H5" s="309">
        <v>195.6</v>
      </c>
      <c r="I5" s="309">
        <v>121.3</v>
      </c>
      <c r="J5" s="309">
        <v>390.7</v>
      </c>
      <c r="K5" s="310">
        <v>406.3</v>
      </c>
      <c r="L5" s="309">
        <v>244.3</v>
      </c>
      <c r="M5" s="309">
        <v>356.6</v>
      </c>
      <c r="N5" s="309">
        <v>279.5</v>
      </c>
      <c r="O5" s="309">
        <v>362</v>
      </c>
      <c r="P5" s="309">
        <v>374.5</v>
      </c>
      <c r="Q5" s="298"/>
      <c r="R5" s="309">
        <f>SUM(B5:P5)</f>
        <v>3470.9</v>
      </c>
      <c r="S5" s="309">
        <f>AVERAGE(B5:P5)</f>
        <v>266.99230769230769</v>
      </c>
      <c r="T5" s="309">
        <f>AVERAGE(C5:G5)</f>
        <v>185.02500000000001</v>
      </c>
      <c r="U5" s="309">
        <f>AVERAGE(D5:H5)</f>
        <v>187.14000000000001</v>
      </c>
      <c r="V5" s="309">
        <f>AVERAGE(E5:I5)</f>
        <v>167.78</v>
      </c>
      <c r="W5" s="309">
        <f>AVERAGE(F5:J5)</f>
        <v>243.35999999999999</v>
      </c>
      <c r="X5" s="310">
        <f t="shared" ref="X5:AC12" si="0">AVERAGE(G5:K5)</f>
        <v>277.8</v>
      </c>
      <c r="Y5" s="310">
        <f t="shared" si="0"/>
        <v>271.64</v>
      </c>
      <c r="Z5" s="310">
        <f t="shared" si="0"/>
        <v>303.83999999999997</v>
      </c>
      <c r="AA5" s="310">
        <f t="shared" si="0"/>
        <v>335.48</v>
      </c>
      <c r="AB5" s="310">
        <f>AVERAGE(K5:O5)</f>
        <v>329.74</v>
      </c>
      <c r="AC5" s="309">
        <f>AVERAGE(L5:P5)</f>
        <v>323.38</v>
      </c>
      <c r="AK5" s="307" t="s">
        <v>4</v>
      </c>
      <c r="AL5" s="309">
        <v>374.5</v>
      </c>
      <c r="AM5" s="309">
        <v>323.38</v>
      </c>
    </row>
    <row r="6" spans="1:39" ht="13.8" x14ac:dyDescent="0.25">
      <c r="A6" s="311" t="s">
        <v>5</v>
      </c>
      <c r="B6" s="308" t="s">
        <v>17</v>
      </c>
      <c r="C6" s="308" t="s">
        <v>17</v>
      </c>
      <c r="D6" s="312">
        <v>0</v>
      </c>
      <c r="E6" s="312">
        <v>0</v>
      </c>
      <c r="F6" s="312">
        <v>93.2</v>
      </c>
      <c r="G6" s="312">
        <v>23.1</v>
      </c>
      <c r="H6" s="312">
        <v>0</v>
      </c>
      <c r="I6" s="312">
        <v>6.5</v>
      </c>
      <c r="J6" s="312">
        <v>23.8</v>
      </c>
      <c r="K6" s="313">
        <v>0.6</v>
      </c>
      <c r="L6" s="312">
        <v>0</v>
      </c>
      <c r="M6" s="312">
        <v>0.2</v>
      </c>
      <c r="N6" s="312">
        <v>0</v>
      </c>
      <c r="O6" s="312">
        <v>0</v>
      </c>
      <c r="P6" s="312">
        <v>0.6</v>
      </c>
      <c r="Q6" s="298"/>
      <c r="R6" s="314">
        <f>SUM(B6:P6)</f>
        <v>148</v>
      </c>
      <c r="S6" s="314">
        <f>AVERAGE(B6:P6)</f>
        <v>11.384615384615385</v>
      </c>
      <c r="T6" s="314">
        <f t="shared" ref="T6:T12" si="1">AVERAGE(C6:G6)</f>
        <v>29.075000000000003</v>
      </c>
      <c r="U6" s="315">
        <f t="shared" ref="U6:U12" si="2">AVERAGE(D6:H6)</f>
        <v>23.26</v>
      </c>
      <c r="V6" s="315">
        <f t="shared" ref="V6:V12" si="3">AVERAGE(E6:I6)</f>
        <v>24.560000000000002</v>
      </c>
      <c r="W6" s="315">
        <f t="shared" ref="W6:W12" si="4">AVERAGE(F6:J6)</f>
        <v>29.320000000000004</v>
      </c>
      <c r="X6" s="316">
        <f t="shared" ref="X6:Y12" si="5">AVERAGE(G6:K6)</f>
        <v>10.8</v>
      </c>
      <c r="Y6" s="316">
        <f t="shared" si="5"/>
        <v>6.1800000000000006</v>
      </c>
      <c r="Z6" s="316">
        <f t="shared" si="0"/>
        <v>6.2200000000000006</v>
      </c>
      <c r="AA6" s="316">
        <f t="shared" si="0"/>
        <v>4.92</v>
      </c>
      <c r="AB6" s="316">
        <f t="shared" si="0"/>
        <v>0.16</v>
      </c>
      <c r="AC6" s="315">
        <f t="shared" si="0"/>
        <v>0.16</v>
      </c>
      <c r="AK6" s="311" t="s">
        <v>5</v>
      </c>
      <c r="AL6" s="312">
        <v>0.6</v>
      </c>
      <c r="AM6" s="315">
        <v>0.16</v>
      </c>
    </row>
    <row r="7" spans="1:39" ht="13.8" x14ac:dyDescent="0.25">
      <c r="A7" s="307" t="s">
        <v>10</v>
      </c>
      <c r="B7" s="308" t="s">
        <v>17</v>
      </c>
      <c r="C7" s="308" t="s">
        <v>17</v>
      </c>
      <c r="D7" s="309">
        <v>90</v>
      </c>
      <c r="E7" s="309">
        <v>5</v>
      </c>
      <c r="F7" s="309">
        <v>106</v>
      </c>
      <c r="G7" s="309">
        <v>119</v>
      </c>
      <c r="H7" s="309">
        <v>152</v>
      </c>
      <c r="I7" s="309">
        <v>150</v>
      </c>
      <c r="J7" s="309">
        <v>150</v>
      </c>
      <c r="K7" s="310">
        <v>161</v>
      </c>
      <c r="L7" s="309">
        <v>150</v>
      </c>
      <c r="M7" s="309">
        <v>150</v>
      </c>
      <c r="N7" s="309">
        <v>150</v>
      </c>
      <c r="O7" s="309">
        <v>126</v>
      </c>
      <c r="P7" s="309">
        <v>102</v>
      </c>
      <c r="Q7" s="298"/>
      <c r="R7" s="309">
        <f>SUM(B7:P7)</f>
        <v>1611</v>
      </c>
      <c r="S7" s="309">
        <f>AVERAGE(B7:P7)</f>
        <v>123.92307692307692</v>
      </c>
      <c r="T7" s="309">
        <f t="shared" si="1"/>
        <v>80</v>
      </c>
      <c r="U7" s="309">
        <f t="shared" si="2"/>
        <v>94.4</v>
      </c>
      <c r="V7" s="309">
        <f t="shared" si="3"/>
        <v>106.4</v>
      </c>
      <c r="W7" s="309">
        <f t="shared" si="4"/>
        <v>135.4</v>
      </c>
      <c r="X7" s="310">
        <f t="shared" si="5"/>
        <v>146.4</v>
      </c>
      <c r="Y7" s="310">
        <f t="shared" si="5"/>
        <v>152.6</v>
      </c>
      <c r="Z7" s="310">
        <f t="shared" si="0"/>
        <v>152.19999999999999</v>
      </c>
      <c r="AA7" s="310">
        <f t="shared" si="0"/>
        <v>152.19999999999999</v>
      </c>
      <c r="AB7" s="310">
        <f t="shared" si="0"/>
        <v>147.4</v>
      </c>
      <c r="AC7" s="309">
        <f t="shared" si="0"/>
        <v>135.6</v>
      </c>
      <c r="AK7" s="307" t="s">
        <v>10</v>
      </c>
      <c r="AL7" s="591">
        <v>102</v>
      </c>
      <c r="AM7" s="591">
        <v>135.6</v>
      </c>
    </row>
    <row r="8" spans="1:39" s="319" customFormat="1" ht="13.8" x14ac:dyDescent="0.25">
      <c r="A8" s="317" t="s">
        <v>124</v>
      </c>
      <c r="B8" s="308" t="s">
        <v>17</v>
      </c>
      <c r="C8" s="308" t="s">
        <v>17</v>
      </c>
      <c r="D8" s="308" t="s">
        <v>17</v>
      </c>
      <c r="E8" s="308" t="s">
        <v>17</v>
      </c>
      <c r="F8" s="308" t="s">
        <v>17</v>
      </c>
      <c r="G8" s="308" t="s">
        <v>17</v>
      </c>
      <c r="H8" s="308" t="s">
        <v>17</v>
      </c>
      <c r="I8" s="308" t="s">
        <v>17</v>
      </c>
      <c r="J8" s="308" t="s">
        <v>17</v>
      </c>
      <c r="K8" s="308" t="s">
        <v>17</v>
      </c>
      <c r="L8" s="315"/>
      <c r="M8" s="315">
        <v>77</v>
      </c>
      <c r="N8" s="315">
        <v>67</v>
      </c>
      <c r="O8" s="315">
        <v>63</v>
      </c>
      <c r="P8" s="315">
        <v>63</v>
      </c>
      <c r="Q8" s="318"/>
      <c r="R8" s="308" t="s">
        <v>17</v>
      </c>
      <c r="S8" s="308" t="s">
        <v>17</v>
      </c>
      <c r="T8" s="308" t="s">
        <v>17</v>
      </c>
      <c r="U8" s="308" t="s">
        <v>17</v>
      </c>
      <c r="V8" s="308" t="s">
        <v>17</v>
      </c>
      <c r="W8" s="308" t="s">
        <v>17</v>
      </c>
      <c r="X8" s="308" t="s">
        <v>17</v>
      </c>
      <c r="Y8" s="316"/>
      <c r="Z8" s="316">
        <f t="shared" si="0"/>
        <v>77</v>
      </c>
      <c r="AA8" s="316">
        <f t="shared" si="0"/>
        <v>72</v>
      </c>
      <c r="AB8" s="316">
        <f t="shared" si="0"/>
        <v>69</v>
      </c>
      <c r="AC8" s="315">
        <f t="shared" si="0"/>
        <v>67.5</v>
      </c>
      <c r="AK8" s="317" t="s">
        <v>124</v>
      </c>
      <c r="AL8" s="589">
        <v>63</v>
      </c>
      <c r="AM8" s="589">
        <v>67.5</v>
      </c>
    </row>
    <row r="9" spans="1:39" ht="13.8" x14ac:dyDescent="0.25">
      <c r="A9" s="307" t="s">
        <v>125</v>
      </c>
      <c r="B9" s="308" t="s">
        <v>17</v>
      </c>
      <c r="C9" s="308" t="s">
        <v>17</v>
      </c>
      <c r="D9" s="308" t="s">
        <v>17</v>
      </c>
      <c r="E9" s="308" t="s">
        <v>17</v>
      </c>
      <c r="F9" s="308" t="s">
        <v>17</v>
      </c>
      <c r="G9" s="308" t="s">
        <v>17</v>
      </c>
      <c r="H9" s="308" t="s">
        <v>17</v>
      </c>
      <c r="I9" s="308" t="s">
        <v>17</v>
      </c>
      <c r="J9" s="308" t="s">
        <v>17</v>
      </c>
      <c r="K9" s="308" t="s">
        <v>17</v>
      </c>
      <c r="L9" s="309"/>
      <c r="M9" s="320">
        <f>(M8/M7)</f>
        <v>0.51333333333333331</v>
      </c>
      <c r="N9" s="320">
        <f>(N8/N7)</f>
        <v>0.44666666666666666</v>
      </c>
      <c r="O9" s="320">
        <f>(O8/O7)</f>
        <v>0.5</v>
      </c>
      <c r="P9" s="320">
        <f>(P8/P7)</f>
        <v>0.61764705882352944</v>
      </c>
      <c r="Q9" s="298"/>
      <c r="R9" s="308" t="s">
        <v>17</v>
      </c>
      <c r="S9" s="308" t="s">
        <v>17</v>
      </c>
      <c r="T9" s="308" t="s">
        <v>17</v>
      </c>
      <c r="U9" s="308" t="s">
        <v>17</v>
      </c>
      <c r="V9" s="308" t="s">
        <v>17</v>
      </c>
      <c r="W9" s="308" t="s">
        <v>17</v>
      </c>
      <c r="X9" s="308" t="s">
        <v>17</v>
      </c>
      <c r="Y9" s="310"/>
      <c r="Z9" s="310">
        <f t="shared" si="0"/>
        <v>0.51333333333333331</v>
      </c>
      <c r="AA9" s="427">
        <f t="shared" si="0"/>
        <v>0.48</v>
      </c>
      <c r="AB9" s="427">
        <f t="shared" si="0"/>
        <v>0.48666666666666664</v>
      </c>
      <c r="AC9" s="320">
        <f t="shared" si="0"/>
        <v>0.51941176470588235</v>
      </c>
      <c r="AK9" s="307" t="s">
        <v>125</v>
      </c>
      <c r="AL9" s="320">
        <v>0.61764705882352944</v>
      </c>
      <c r="AM9" s="320">
        <v>0.51941176470588235</v>
      </c>
    </row>
    <row r="10" spans="1:39" ht="13.8" x14ac:dyDescent="0.25">
      <c r="A10" s="311" t="s">
        <v>7</v>
      </c>
      <c r="B10" s="308" t="s">
        <v>17</v>
      </c>
      <c r="C10" s="308" t="s">
        <v>17</v>
      </c>
      <c r="D10" s="312">
        <v>14</v>
      </c>
      <c r="E10" s="312">
        <v>3</v>
      </c>
      <c r="F10" s="312">
        <v>5</v>
      </c>
      <c r="G10" s="312">
        <v>4</v>
      </c>
      <c r="H10" s="312">
        <v>22</v>
      </c>
      <c r="I10" s="312">
        <v>15</v>
      </c>
      <c r="J10" s="312">
        <v>10</v>
      </c>
      <c r="K10" s="313">
        <v>19</v>
      </c>
      <c r="L10" s="312">
        <v>25</v>
      </c>
      <c r="M10" s="312">
        <v>9</v>
      </c>
      <c r="N10" s="312">
        <v>13</v>
      </c>
      <c r="O10" s="312">
        <v>11</v>
      </c>
      <c r="P10" s="312">
        <v>13</v>
      </c>
      <c r="Q10" s="298"/>
      <c r="R10" s="314">
        <f>SUM(B10:P10)</f>
        <v>163</v>
      </c>
      <c r="S10" s="314">
        <f>AVERAGE(B10:P10)</f>
        <v>12.538461538461538</v>
      </c>
      <c r="T10" s="314">
        <f t="shared" si="1"/>
        <v>6.5</v>
      </c>
      <c r="U10" s="315">
        <f t="shared" si="2"/>
        <v>9.6</v>
      </c>
      <c r="V10" s="315">
        <f t="shared" si="3"/>
        <v>9.8000000000000007</v>
      </c>
      <c r="W10" s="315">
        <f t="shared" si="4"/>
        <v>11.2</v>
      </c>
      <c r="X10" s="316">
        <f t="shared" si="5"/>
        <v>14</v>
      </c>
      <c r="Y10" s="316">
        <f t="shared" si="5"/>
        <v>18.2</v>
      </c>
      <c r="Z10" s="316">
        <f t="shared" si="0"/>
        <v>15.6</v>
      </c>
      <c r="AA10" s="316">
        <f t="shared" si="0"/>
        <v>15.2</v>
      </c>
      <c r="AB10" s="316">
        <f t="shared" si="0"/>
        <v>15.4</v>
      </c>
      <c r="AC10" s="315">
        <f t="shared" si="0"/>
        <v>14.2</v>
      </c>
      <c r="AK10" s="311" t="s">
        <v>7</v>
      </c>
      <c r="AL10" s="590">
        <v>13</v>
      </c>
      <c r="AM10" s="589">
        <v>14.2</v>
      </c>
    </row>
    <row r="11" spans="1:39" ht="13.8" x14ac:dyDescent="0.25">
      <c r="A11" s="307" t="s">
        <v>8</v>
      </c>
      <c r="B11" s="308" t="s">
        <v>17</v>
      </c>
      <c r="C11" s="308" t="s">
        <v>17</v>
      </c>
      <c r="D11" s="309">
        <v>11</v>
      </c>
      <c r="E11" s="309">
        <v>1</v>
      </c>
      <c r="F11" s="309">
        <v>6</v>
      </c>
      <c r="G11" s="309">
        <v>8</v>
      </c>
      <c r="H11" s="309">
        <v>11</v>
      </c>
      <c r="I11" s="309">
        <v>8</v>
      </c>
      <c r="J11" s="309">
        <v>7</v>
      </c>
      <c r="K11" s="310">
        <v>12</v>
      </c>
      <c r="L11" s="309">
        <v>4</v>
      </c>
      <c r="M11" s="309">
        <v>8</v>
      </c>
      <c r="N11" s="309">
        <v>5</v>
      </c>
      <c r="O11" s="309">
        <v>9</v>
      </c>
      <c r="P11" s="309">
        <v>6</v>
      </c>
      <c r="Q11" s="298"/>
      <c r="R11" s="309">
        <f>SUM(B11:P11)</f>
        <v>96</v>
      </c>
      <c r="S11" s="309">
        <f>AVERAGE(B11:P11)</f>
        <v>7.384615384615385</v>
      </c>
      <c r="T11" s="309">
        <f t="shared" si="1"/>
        <v>6.5</v>
      </c>
      <c r="U11" s="309">
        <f t="shared" si="2"/>
        <v>7.4</v>
      </c>
      <c r="V11" s="309">
        <f t="shared" si="3"/>
        <v>6.8</v>
      </c>
      <c r="W11" s="309">
        <f t="shared" si="4"/>
        <v>8</v>
      </c>
      <c r="X11" s="310">
        <f t="shared" si="5"/>
        <v>9.1999999999999993</v>
      </c>
      <c r="Y11" s="310">
        <f t="shared" si="5"/>
        <v>8.4</v>
      </c>
      <c r="Z11" s="310">
        <f t="shared" si="0"/>
        <v>7.8</v>
      </c>
      <c r="AA11" s="310">
        <f t="shared" si="0"/>
        <v>7.2</v>
      </c>
      <c r="AB11" s="310">
        <f t="shared" si="0"/>
        <v>7.6</v>
      </c>
      <c r="AC11" s="309">
        <f t="shared" si="0"/>
        <v>6.4</v>
      </c>
      <c r="AK11" s="307" t="s">
        <v>8</v>
      </c>
      <c r="AL11" s="591">
        <v>6</v>
      </c>
      <c r="AM11" s="591">
        <v>6.4</v>
      </c>
    </row>
    <row r="12" spans="1:39" ht="13.8" x14ac:dyDescent="0.25">
      <c r="A12" s="311" t="s">
        <v>6</v>
      </c>
      <c r="B12" s="308" t="s">
        <v>17</v>
      </c>
      <c r="C12" s="308" t="s">
        <v>17</v>
      </c>
      <c r="D12" s="308" t="s">
        <v>17</v>
      </c>
      <c r="E12" s="312">
        <v>22</v>
      </c>
      <c r="F12" s="312">
        <v>116</v>
      </c>
      <c r="G12" s="312">
        <v>94</v>
      </c>
      <c r="H12" s="312">
        <v>198</v>
      </c>
      <c r="I12" s="312">
        <v>52</v>
      </c>
      <c r="J12" s="312">
        <v>177</v>
      </c>
      <c r="K12" s="313">
        <v>163</v>
      </c>
      <c r="L12" s="312">
        <v>77</v>
      </c>
      <c r="M12" s="312">
        <v>106</v>
      </c>
      <c r="N12" s="312">
        <v>183</v>
      </c>
      <c r="O12" s="312"/>
      <c r="P12" s="312"/>
      <c r="Q12" s="298"/>
      <c r="R12" s="314">
        <f>SUM(B12:N12)</f>
        <v>1188</v>
      </c>
      <c r="S12" s="314">
        <f>AVERAGE(B12:N12)</f>
        <v>118.8</v>
      </c>
      <c r="T12" s="314">
        <f t="shared" si="1"/>
        <v>77.333333333333329</v>
      </c>
      <c r="U12" s="315">
        <f t="shared" si="2"/>
        <v>107.5</v>
      </c>
      <c r="V12" s="315">
        <f t="shared" si="3"/>
        <v>96.4</v>
      </c>
      <c r="W12" s="315">
        <f t="shared" si="4"/>
        <v>127.4</v>
      </c>
      <c r="X12" s="316">
        <f t="shared" si="5"/>
        <v>136.80000000000001</v>
      </c>
      <c r="Y12" s="316">
        <f t="shared" si="5"/>
        <v>133.4</v>
      </c>
      <c r="Z12" s="316">
        <f t="shared" si="0"/>
        <v>115</v>
      </c>
      <c r="AA12" s="316">
        <f t="shared" si="0"/>
        <v>141.19999999999999</v>
      </c>
      <c r="AB12" s="316">
        <f t="shared" si="0"/>
        <v>132.25</v>
      </c>
      <c r="AC12" s="315">
        <f t="shared" si="0"/>
        <v>122</v>
      </c>
      <c r="AK12" s="311" t="s">
        <v>6</v>
      </c>
      <c r="AL12" s="590"/>
      <c r="AM12" s="589">
        <v>122</v>
      </c>
    </row>
    <row r="13" spans="1:39" ht="13.8" x14ac:dyDescent="0.25">
      <c r="A13" s="321"/>
      <c r="B13" s="321"/>
      <c r="C13" s="321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298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K13" s="321"/>
      <c r="AL13" s="322"/>
      <c r="AM13" s="323"/>
    </row>
    <row r="14" spans="1:39" ht="29.1" customHeight="1" x14ac:dyDescent="0.25">
      <c r="A14" s="299" t="s">
        <v>29</v>
      </c>
      <c r="B14" s="237" t="s">
        <v>17</v>
      </c>
      <c r="C14" s="237" t="s">
        <v>17</v>
      </c>
      <c r="D14" s="241" t="s">
        <v>17</v>
      </c>
      <c r="E14" s="241" t="s">
        <v>17</v>
      </c>
      <c r="F14" s="301">
        <v>2007</v>
      </c>
      <c r="G14" s="301">
        <v>2008</v>
      </c>
      <c r="H14" s="300">
        <v>2009</v>
      </c>
      <c r="I14" s="300">
        <v>2010</v>
      </c>
      <c r="J14" s="301">
        <v>2011</v>
      </c>
      <c r="K14" s="302">
        <v>2012</v>
      </c>
      <c r="L14" s="301">
        <v>2013</v>
      </c>
      <c r="M14" s="301">
        <v>2014</v>
      </c>
      <c r="N14" s="301">
        <v>2015</v>
      </c>
      <c r="O14" s="301">
        <v>2016</v>
      </c>
      <c r="P14" s="301">
        <v>2017</v>
      </c>
      <c r="Q14" s="303"/>
      <c r="R14" s="324" t="s">
        <v>9</v>
      </c>
      <c r="S14" s="305" t="s">
        <v>117</v>
      </c>
      <c r="T14" s="305" t="s">
        <v>116</v>
      </c>
      <c r="U14" s="305" t="s">
        <v>109</v>
      </c>
      <c r="V14" s="305" t="s">
        <v>110</v>
      </c>
      <c r="W14" s="305" t="s">
        <v>111</v>
      </c>
      <c r="X14" s="306" t="s">
        <v>112</v>
      </c>
      <c r="Y14" s="306" t="s">
        <v>113</v>
      </c>
      <c r="Z14" s="306" t="s">
        <v>114</v>
      </c>
      <c r="AA14" s="306" t="s">
        <v>131</v>
      </c>
      <c r="AB14" s="306" t="s">
        <v>151</v>
      </c>
      <c r="AC14" s="305" t="s">
        <v>165</v>
      </c>
      <c r="AK14" s="299" t="s">
        <v>29</v>
      </c>
      <c r="AL14" s="369">
        <v>2017</v>
      </c>
      <c r="AM14" s="305" t="s">
        <v>165</v>
      </c>
    </row>
    <row r="15" spans="1:39" ht="13.8" x14ac:dyDescent="0.25">
      <c r="A15" s="325" t="s">
        <v>4</v>
      </c>
      <c r="B15" s="326" t="s">
        <v>17</v>
      </c>
      <c r="C15" s="326" t="s">
        <v>17</v>
      </c>
      <c r="D15" s="327" t="s">
        <v>17</v>
      </c>
      <c r="E15" s="327" t="s">
        <v>17</v>
      </c>
      <c r="F15" s="328">
        <v>143.19999999999999</v>
      </c>
      <c r="G15" s="328">
        <v>124.6</v>
      </c>
      <c r="H15" s="328">
        <v>135.4</v>
      </c>
      <c r="I15" s="328">
        <v>67.900000000000006</v>
      </c>
      <c r="J15" s="328">
        <v>116.9</v>
      </c>
      <c r="K15" s="329">
        <v>400.5</v>
      </c>
      <c r="L15" s="328">
        <v>276.2</v>
      </c>
      <c r="M15" s="328">
        <v>230</v>
      </c>
      <c r="N15" s="328">
        <v>305.89999999999998</v>
      </c>
      <c r="O15" s="328">
        <v>241.6</v>
      </c>
      <c r="P15" s="328">
        <v>291.2</v>
      </c>
      <c r="Q15" s="298"/>
      <c r="R15" s="330">
        <f>SUM(B15:P15)</f>
        <v>2333.3999999999996</v>
      </c>
      <c r="S15" s="330">
        <f>AVERAGE(B15:P15)</f>
        <v>212.1272727272727</v>
      </c>
      <c r="T15" s="328">
        <f t="shared" ref="T15:T22" si="6">AVERAGE(C15:G15)</f>
        <v>133.89999999999998</v>
      </c>
      <c r="U15" s="328">
        <f t="shared" ref="U15:U22" si="7">AVERAGE(D15:H15)</f>
        <v>134.39999999999998</v>
      </c>
      <c r="V15" s="328">
        <f t="shared" ref="V15:V22" si="8">AVERAGE(E15:I15)</f>
        <v>117.77499999999998</v>
      </c>
      <c r="W15" s="328">
        <f t="shared" ref="W15:W22" si="9">AVERAGE(F15:J15)</f>
        <v>117.59999999999998</v>
      </c>
      <c r="X15" s="329">
        <f t="shared" ref="X15:AC22" si="10">AVERAGE(G15:K15)</f>
        <v>169.06</v>
      </c>
      <c r="Y15" s="329">
        <f t="shared" si="10"/>
        <v>199.38000000000002</v>
      </c>
      <c r="Z15" s="329">
        <f t="shared" si="10"/>
        <v>218.3</v>
      </c>
      <c r="AA15" s="329">
        <f t="shared" si="10"/>
        <v>265.89999999999998</v>
      </c>
      <c r="AB15" s="329">
        <f t="shared" si="10"/>
        <v>290.83999999999997</v>
      </c>
      <c r="AC15" s="328">
        <f t="shared" si="10"/>
        <v>268.97999999999996</v>
      </c>
      <c r="AK15" s="325" t="s">
        <v>4</v>
      </c>
      <c r="AL15" s="328">
        <v>291.2</v>
      </c>
      <c r="AM15" s="329">
        <v>268.97999999999996</v>
      </c>
    </row>
    <row r="16" spans="1:39" ht="13.8" x14ac:dyDescent="0.25">
      <c r="A16" s="331" t="s">
        <v>5</v>
      </c>
      <c r="B16" s="326" t="s">
        <v>17</v>
      </c>
      <c r="C16" s="326" t="s">
        <v>17</v>
      </c>
      <c r="D16" s="327" t="s">
        <v>17</v>
      </c>
      <c r="E16" s="327" t="s">
        <v>17</v>
      </c>
      <c r="F16" s="314">
        <v>0</v>
      </c>
      <c r="G16" s="314">
        <v>0</v>
      </c>
      <c r="H16" s="314">
        <v>1</v>
      </c>
      <c r="I16" s="314">
        <v>0.6</v>
      </c>
      <c r="J16" s="314">
        <v>1.6</v>
      </c>
      <c r="K16" s="332">
        <v>0</v>
      </c>
      <c r="L16" s="314">
        <v>0</v>
      </c>
      <c r="M16" s="314">
        <v>0</v>
      </c>
      <c r="N16" s="314">
        <v>0</v>
      </c>
      <c r="O16" s="314">
        <v>1.5</v>
      </c>
      <c r="P16" s="314">
        <v>0</v>
      </c>
      <c r="Q16" s="298"/>
      <c r="R16" s="314">
        <f>SUM(B16:P16)</f>
        <v>4.7</v>
      </c>
      <c r="S16" s="314">
        <f>AVERAGE(B16:P16)</f>
        <v>0.4272727272727273</v>
      </c>
      <c r="T16" s="314">
        <f t="shared" si="6"/>
        <v>0</v>
      </c>
      <c r="U16" s="314">
        <f t="shared" si="7"/>
        <v>0.33333333333333331</v>
      </c>
      <c r="V16" s="314">
        <f t="shared" si="8"/>
        <v>0.4</v>
      </c>
      <c r="W16" s="314">
        <f t="shared" si="9"/>
        <v>0.64</v>
      </c>
      <c r="X16" s="332">
        <f t="shared" si="10"/>
        <v>0.64</v>
      </c>
      <c r="Y16" s="332">
        <f t="shared" si="10"/>
        <v>0.64</v>
      </c>
      <c r="Z16" s="332">
        <f t="shared" si="10"/>
        <v>0.44000000000000006</v>
      </c>
      <c r="AA16" s="332">
        <f t="shared" si="10"/>
        <v>0.32</v>
      </c>
      <c r="AB16" s="332">
        <f t="shared" si="10"/>
        <v>0.3</v>
      </c>
      <c r="AC16" s="314">
        <f t="shared" si="10"/>
        <v>0.3</v>
      </c>
      <c r="AK16" s="331" t="s">
        <v>5</v>
      </c>
      <c r="AL16" s="314">
        <v>0</v>
      </c>
      <c r="AM16" s="314">
        <v>0.3</v>
      </c>
    </row>
    <row r="17" spans="1:39" ht="13.8" x14ac:dyDescent="0.25">
      <c r="A17" s="325" t="s">
        <v>10</v>
      </c>
      <c r="B17" s="326" t="s">
        <v>17</v>
      </c>
      <c r="C17" s="326" t="s">
        <v>17</v>
      </c>
      <c r="D17" s="327" t="s">
        <v>17</v>
      </c>
      <c r="E17" s="327" t="s">
        <v>17</v>
      </c>
      <c r="F17" s="328">
        <v>90</v>
      </c>
      <c r="G17" s="328">
        <v>90</v>
      </c>
      <c r="H17" s="328">
        <v>107</v>
      </c>
      <c r="I17" s="328">
        <v>95</v>
      </c>
      <c r="J17" s="328">
        <v>96</v>
      </c>
      <c r="K17" s="329">
        <v>93</v>
      </c>
      <c r="L17" s="328">
        <v>104</v>
      </c>
      <c r="M17" s="328">
        <v>101</v>
      </c>
      <c r="N17" s="328">
        <v>102</v>
      </c>
      <c r="O17" s="328">
        <v>133</v>
      </c>
      <c r="P17" s="328">
        <v>133</v>
      </c>
      <c r="Q17" s="298"/>
      <c r="R17" s="330">
        <f>SUM(B17:P17)</f>
        <v>1144</v>
      </c>
      <c r="S17" s="330">
        <f>AVERAGE(B17:P17)</f>
        <v>104</v>
      </c>
      <c r="T17" s="328">
        <f t="shared" si="6"/>
        <v>90</v>
      </c>
      <c r="U17" s="328">
        <f t="shared" si="7"/>
        <v>95.666666666666671</v>
      </c>
      <c r="V17" s="328">
        <f t="shared" si="8"/>
        <v>95.5</v>
      </c>
      <c r="W17" s="328">
        <f t="shared" si="9"/>
        <v>95.6</v>
      </c>
      <c r="X17" s="329">
        <f t="shared" si="10"/>
        <v>96.2</v>
      </c>
      <c r="Y17" s="329">
        <f t="shared" si="10"/>
        <v>99</v>
      </c>
      <c r="Z17" s="329">
        <f t="shared" si="10"/>
        <v>97.8</v>
      </c>
      <c r="AA17" s="329">
        <f t="shared" si="10"/>
        <v>99.2</v>
      </c>
      <c r="AB17" s="329">
        <f t="shared" si="10"/>
        <v>106.6</v>
      </c>
      <c r="AC17" s="328">
        <f t="shared" si="10"/>
        <v>114.6</v>
      </c>
      <c r="AK17" s="325" t="s">
        <v>10</v>
      </c>
      <c r="AL17" s="592">
        <v>133</v>
      </c>
      <c r="AM17" s="592">
        <v>114.6</v>
      </c>
    </row>
    <row r="18" spans="1:39" s="319" customFormat="1" ht="13.8" x14ac:dyDescent="0.25">
      <c r="A18" s="317" t="s">
        <v>124</v>
      </c>
      <c r="B18" s="326" t="s">
        <v>17</v>
      </c>
      <c r="C18" s="326" t="s">
        <v>17</v>
      </c>
      <c r="D18" s="326" t="s">
        <v>17</v>
      </c>
      <c r="E18" s="326" t="s">
        <v>17</v>
      </c>
      <c r="F18" s="326" t="s">
        <v>17</v>
      </c>
      <c r="G18" s="326" t="s">
        <v>17</v>
      </c>
      <c r="H18" s="326" t="s">
        <v>17</v>
      </c>
      <c r="I18" s="326" t="s">
        <v>17</v>
      </c>
      <c r="J18" s="326" t="s">
        <v>17</v>
      </c>
      <c r="K18" s="326" t="s">
        <v>17</v>
      </c>
      <c r="L18" s="315"/>
      <c r="M18" s="315">
        <v>51</v>
      </c>
      <c r="N18" s="315">
        <v>75</v>
      </c>
      <c r="O18" s="315">
        <v>54</v>
      </c>
      <c r="P18" s="315">
        <v>78</v>
      </c>
      <c r="Q18" s="318"/>
      <c r="R18" s="326" t="s">
        <v>17</v>
      </c>
      <c r="S18" s="326" t="s">
        <v>17</v>
      </c>
      <c r="T18" s="326" t="s">
        <v>17</v>
      </c>
      <c r="U18" s="326" t="s">
        <v>17</v>
      </c>
      <c r="V18" s="326" t="s">
        <v>17</v>
      </c>
      <c r="W18" s="326" t="s">
        <v>17</v>
      </c>
      <c r="X18" s="326" t="s">
        <v>17</v>
      </c>
      <c r="Y18" s="316"/>
      <c r="Z18" s="316">
        <f t="shared" si="10"/>
        <v>51</v>
      </c>
      <c r="AA18" s="316">
        <f t="shared" si="10"/>
        <v>63</v>
      </c>
      <c r="AB18" s="316">
        <f t="shared" si="10"/>
        <v>60</v>
      </c>
      <c r="AC18" s="315">
        <f t="shared" si="10"/>
        <v>64.5</v>
      </c>
      <c r="AK18" s="317" t="s">
        <v>124</v>
      </c>
      <c r="AL18" s="589">
        <v>78</v>
      </c>
      <c r="AM18" s="589">
        <v>64.5</v>
      </c>
    </row>
    <row r="19" spans="1:39" ht="13.8" x14ac:dyDescent="0.25">
      <c r="A19" s="325" t="s">
        <v>125</v>
      </c>
      <c r="B19" s="326" t="s">
        <v>17</v>
      </c>
      <c r="C19" s="326" t="s">
        <v>17</v>
      </c>
      <c r="D19" s="326" t="s">
        <v>17</v>
      </c>
      <c r="E19" s="326" t="s">
        <v>17</v>
      </c>
      <c r="F19" s="326" t="s">
        <v>17</v>
      </c>
      <c r="G19" s="326" t="s">
        <v>17</v>
      </c>
      <c r="H19" s="326" t="s">
        <v>17</v>
      </c>
      <c r="I19" s="326" t="s">
        <v>17</v>
      </c>
      <c r="J19" s="326" t="s">
        <v>17</v>
      </c>
      <c r="K19" s="326" t="s">
        <v>17</v>
      </c>
      <c r="L19" s="328"/>
      <c r="M19" s="333">
        <f>(M18/M17)</f>
        <v>0.50495049504950495</v>
      </c>
      <c r="N19" s="333">
        <f>(N18/N17)</f>
        <v>0.73529411764705888</v>
      </c>
      <c r="O19" s="333">
        <f>(O18/O17)</f>
        <v>0.40601503759398494</v>
      </c>
      <c r="P19" s="333">
        <f>(P18/P17)</f>
        <v>0.5864661654135338</v>
      </c>
      <c r="Q19" s="298"/>
      <c r="R19" s="326" t="s">
        <v>17</v>
      </c>
      <c r="S19" s="326" t="s">
        <v>17</v>
      </c>
      <c r="T19" s="326" t="s">
        <v>17</v>
      </c>
      <c r="U19" s="326" t="s">
        <v>17</v>
      </c>
      <c r="V19" s="326" t="s">
        <v>17</v>
      </c>
      <c r="W19" s="326" t="s">
        <v>17</v>
      </c>
      <c r="X19" s="326" t="s">
        <v>17</v>
      </c>
      <c r="Y19" s="329"/>
      <c r="Z19" s="329">
        <f t="shared" si="10"/>
        <v>0.50495049504950495</v>
      </c>
      <c r="AA19" s="428">
        <f t="shared" si="10"/>
        <v>0.62012230634828192</v>
      </c>
      <c r="AB19" s="428">
        <f t="shared" si="10"/>
        <v>0.54875321676351618</v>
      </c>
      <c r="AC19" s="333">
        <f t="shared" si="10"/>
        <v>0.55818145392602059</v>
      </c>
      <c r="AK19" s="325" t="s">
        <v>125</v>
      </c>
      <c r="AL19" s="333">
        <v>0.5864661654135338</v>
      </c>
      <c r="AM19" s="333">
        <v>0.55818145392602059</v>
      </c>
    </row>
    <row r="20" spans="1:39" ht="13.8" x14ac:dyDescent="0.25">
      <c r="A20" s="331" t="s">
        <v>7</v>
      </c>
      <c r="B20" s="326" t="s">
        <v>17</v>
      </c>
      <c r="C20" s="326" t="s">
        <v>17</v>
      </c>
      <c r="D20" s="327" t="s">
        <v>17</v>
      </c>
      <c r="E20" s="327" t="s">
        <v>17</v>
      </c>
      <c r="F20" s="314">
        <v>9</v>
      </c>
      <c r="G20" s="314">
        <v>7</v>
      </c>
      <c r="H20" s="314">
        <v>10</v>
      </c>
      <c r="I20" s="314">
        <v>11</v>
      </c>
      <c r="J20" s="314">
        <v>7</v>
      </c>
      <c r="K20" s="332">
        <v>4</v>
      </c>
      <c r="L20" s="314">
        <v>10</v>
      </c>
      <c r="M20" s="314">
        <v>4</v>
      </c>
      <c r="N20" s="314">
        <v>4</v>
      </c>
      <c r="O20" s="314">
        <v>0</v>
      </c>
      <c r="P20" s="314">
        <v>4</v>
      </c>
      <c r="Q20" s="298"/>
      <c r="R20" s="314">
        <f>SUM(B20:P20)</f>
        <v>70</v>
      </c>
      <c r="S20" s="314">
        <f>AVERAGE(B20:P20)</f>
        <v>6.3636363636363633</v>
      </c>
      <c r="T20" s="314">
        <f t="shared" si="6"/>
        <v>8</v>
      </c>
      <c r="U20" s="314">
        <f t="shared" si="7"/>
        <v>8.6666666666666661</v>
      </c>
      <c r="V20" s="314">
        <f t="shared" si="8"/>
        <v>9.25</v>
      </c>
      <c r="W20" s="314">
        <f t="shared" si="9"/>
        <v>8.8000000000000007</v>
      </c>
      <c r="X20" s="332">
        <f t="shared" si="10"/>
        <v>7.8</v>
      </c>
      <c r="Y20" s="332">
        <f t="shared" si="10"/>
        <v>8.4</v>
      </c>
      <c r="Z20" s="332">
        <f t="shared" si="10"/>
        <v>7.2</v>
      </c>
      <c r="AA20" s="332">
        <f t="shared" si="10"/>
        <v>5.8</v>
      </c>
      <c r="AB20" s="332">
        <f t="shared" si="10"/>
        <v>4.4000000000000004</v>
      </c>
      <c r="AC20" s="314">
        <f t="shared" si="10"/>
        <v>4.4000000000000004</v>
      </c>
      <c r="AK20" s="331" t="s">
        <v>7</v>
      </c>
      <c r="AL20" s="593">
        <v>4</v>
      </c>
      <c r="AM20" s="593">
        <v>4.4000000000000004</v>
      </c>
    </row>
    <row r="21" spans="1:39" ht="13.8" x14ac:dyDescent="0.25">
      <c r="A21" s="325" t="s">
        <v>8</v>
      </c>
      <c r="B21" s="326" t="s">
        <v>17</v>
      </c>
      <c r="C21" s="326" t="s">
        <v>17</v>
      </c>
      <c r="D21" s="327" t="s">
        <v>17</v>
      </c>
      <c r="E21" s="327" t="s">
        <v>17</v>
      </c>
      <c r="F21" s="328">
        <v>5</v>
      </c>
      <c r="G21" s="328">
        <v>2</v>
      </c>
      <c r="H21" s="328">
        <v>10</v>
      </c>
      <c r="I21" s="328">
        <v>1</v>
      </c>
      <c r="J21" s="328">
        <v>6</v>
      </c>
      <c r="K21" s="329">
        <v>7</v>
      </c>
      <c r="L21" s="328">
        <v>14</v>
      </c>
      <c r="M21" s="328">
        <v>13</v>
      </c>
      <c r="N21" s="328">
        <v>17</v>
      </c>
      <c r="O21" s="328">
        <v>8</v>
      </c>
      <c r="P21" s="328">
        <v>29</v>
      </c>
      <c r="Q21" s="298"/>
      <c r="R21" s="330">
        <f>SUM(B21:P21)</f>
        <v>112</v>
      </c>
      <c r="S21" s="330">
        <f>AVERAGE(B21:P21)</f>
        <v>10.181818181818182</v>
      </c>
      <c r="T21" s="328">
        <f t="shared" si="6"/>
        <v>3.5</v>
      </c>
      <c r="U21" s="328">
        <f t="shared" si="7"/>
        <v>5.666666666666667</v>
      </c>
      <c r="V21" s="328">
        <f t="shared" si="8"/>
        <v>4.5</v>
      </c>
      <c r="W21" s="328">
        <f t="shared" si="9"/>
        <v>4.8</v>
      </c>
      <c r="X21" s="329">
        <f t="shared" si="10"/>
        <v>5.2</v>
      </c>
      <c r="Y21" s="329">
        <f t="shared" si="10"/>
        <v>7.6</v>
      </c>
      <c r="Z21" s="329">
        <f t="shared" si="10"/>
        <v>8.1999999999999993</v>
      </c>
      <c r="AA21" s="329">
        <f t="shared" si="10"/>
        <v>11.4</v>
      </c>
      <c r="AB21" s="329">
        <f t="shared" si="10"/>
        <v>11.8</v>
      </c>
      <c r="AC21" s="328">
        <f t="shared" si="10"/>
        <v>16.2</v>
      </c>
      <c r="AK21" s="325" t="s">
        <v>8</v>
      </c>
      <c r="AL21" s="592">
        <v>29</v>
      </c>
      <c r="AM21" s="592">
        <v>16.2</v>
      </c>
    </row>
    <row r="22" spans="1:39" ht="13.8" x14ac:dyDescent="0.25">
      <c r="A22" s="331" t="s">
        <v>6</v>
      </c>
      <c r="B22" s="326" t="s">
        <v>17</v>
      </c>
      <c r="C22" s="326" t="s">
        <v>17</v>
      </c>
      <c r="D22" s="327" t="s">
        <v>17</v>
      </c>
      <c r="E22" s="327" t="s">
        <v>17</v>
      </c>
      <c r="F22" s="314">
        <v>105</v>
      </c>
      <c r="G22" s="314">
        <v>38</v>
      </c>
      <c r="H22" s="314">
        <v>107</v>
      </c>
      <c r="I22" s="314">
        <v>14</v>
      </c>
      <c r="J22" s="314">
        <v>49</v>
      </c>
      <c r="K22" s="332">
        <v>77</v>
      </c>
      <c r="L22" s="314">
        <v>105</v>
      </c>
      <c r="M22" s="314">
        <v>92</v>
      </c>
      <c r="N22" s="314">
        <v>110</v>
      </c>
      <c r="O22" s="314"/>
      <c r="P22" s="314"/>
      <c r="Q22" s="298"/>
      <c r="R22" s="314">
        <f>SUM(B22:N22)</f>
        <v>697</v>
      </c>
      <c r="S22" s="314">
        <f>AVERAGE(B22:N22)</f>
        <v>77.444444444444443</v>
      </c>
      <c r="T22" s="314">
        <f t="shared" si="6"/>
        <v>71.5</v>
      </c>
      <c r="U22" s="314">
        <f t="shared" si="7"/>
        <v>83.333333333333329</v>
      </c>
      <c r="V22" s="314">
        <f t="shared" si="8"/>
        <v>66</v>
      </c>
      <c r="W22" s="314">
        <f t="shared" si="9"/>
        <v>62.6</v>
      </c>
      <c r="X22" s="332">
        <f t="shared" si="10"/>
        <v>57</v>
      </c>
      <c r="Y22" s="332">
        <f t="shared" si="10"/>
        <v>70.400000000000006</v>
      </c>
      <c r="Z22" s="332">
        <f t="shared" si="10"/>
        <v>67.400000000000006</v>
      </c>
      <c r="AA22" s="332">
        <f t="shared" si="10"/>
        <v>86.6</v>
      </c>
      <c r="AB22" s="332">
        <f t="shared" si="10"/>
        <v>96</v>
      </c>
      <c r="AC22" s="314">
        <f>AVERAGE(L22:P22)</f>
        <v>102.33333333333333</v>
      </c>
      <c r="AK22" s="331" t="s">
        <v>6</v>
      </c>
      <c r="AL22" s="593"/>
      <c r="AM22" s="593">
        <v>102.33333333333333</v>
      </c>
    </row>
    <row r="24" spans="1:39" ht="29.1" customHeight="1" x14ac:dyDescent="0.25">
      <c r="A24" s="299" t="s">
        <v>175</v>
      </c>
      <c r="B24" s="236" t="s">
        <v>17</v>
      </c>
      <c r="C24" s="236" t="s">
        <v>17</v>
      </c>
      <c r="D24" s="300">
        <v>2005</v>
      </c>
      <c r="E24" s="300">
        <v>2006</v>
      </c>
      <c r="F24" s="300">
        <v>2007</v>
      </c>
      <c r="G24" s="300">
        <v>2008</v>
      </c>
      <c r="H24" s="300">
        <v>2009</v>
      </c>
      <c r="I24" s="300">
        <v>2010</v>
      </c>
      <c r="J24" s="301">
        <v>2011</v>
      </c>
      <c r="K24" s="302">
        <v>2012</v>
      </c>
      <c r="L24" s="301">
        <v>2013</v>
      </c>
      <c r="M24" s="301">
        <v>2014</v>
      </c>
      <c r="N24" s="301">
        <v>2015</v>
      </c>
      <c r="O24" s="301">
        <v>2016</v>
      </c>
      <c r="P24" s="301" t="s">
        <v>176</v>
      </c>
      <c r="Q24" s="303"/>
      <c r="R24" s="304" t="s">
        <v>9</v>
      </c>
      <c r="S24" s="305" t="s">
        <v>117</v>
      </c>
      <c r="T24" s="305" t="s">
        <v>116</v>
      </c>
      <c r="U24" s="305" t="s">
        <v>109</v>
      </c>
      <c r="V24" s="305" t="s">
        <v>110</v>
      </c>
      <c r="W24" s="305" t="s">
        <v>111</v>
      </c>
      <c r="X24" s="306" t="s">
        <v>112</v>
      </c>
      <c r="Y24" s="306" t="s">
        <v>113</v>
      </c>
      <c r="Z24" s="306" t="s">
        <v>114</v>
      </c>
      <c r="AA24" s="306" t="s">
        <v>131</v>
      </c>
      <c r="AB24" s="306" t="s">
        <v>151</v>
      </c>
      <c r="AC24" s="306" t="s">
        <v>165</v>
      </c>
      <c r="AD24" s="547"/>
      <c r="AK24" s="299" t="s">
        <v>30</v>
      </c>
      <c r="AL24" s="369" t="s">
        <v>176</v>
      </c>
      <c r="AM24" s="305" t="s">
        <v>165</v>
      </c>
    </row>
    <row r="25" spans="1:39" ht="13.8" x14ac:dyDescent="0.25">
      <c r="A25" s="334" t="s">
        <v>4</v>
      </c>
      <c r="B25" s="335" t="s">
        <v>17</v>
      </c>
      <c r="C25" s="335" t="s">
        <v>17</v>
      </c>
      <c r="D25" s="336">
        <v>401.6</v>
      </c>
      <c r="E25" s="336">
        <v>276.3</v>
      </c>
      <c r="F25" s="336">
        <v>147.5</v>
      </c>
      <c r="G25" s="336">
        <v>53.3</v>
      </c>
      <c r="H25" s="336">
        <v>161.30000000000001</v>
      </c>
      <c r="I25" s="337">
        <v>179.1</v>
      </c>
      <c r="J25" s="337">
        <v>499.7</v>
      </c>
      <c r="K25" s="338">
        <v>484.1</v>
      </c>
      <c r="L25" s="337">
        <v>293.7</v>
      </c>
      <c r="M25" s="337">
        <v>336</v>
      </c>
      <c r="N25" s="337">
        <v>218.6</v>
      </c>
      <c r="O25" s="337">
        <v>304.8</v>
      </c>
      <c r="P25" s="337">
        <v>356.4</v>
      </c>
      <c r="Q25" s="298"/>
      <c r="R25" s="337">
        <f>SUM(B25:P25)</f>
        <v>3712.4</v>
      </c>
      <c r="S25" s="337">
        <f>AVERAGE(B25:P25)</f>
        <v>285.56923076923078</v>
      </c>
      <c r="T25" s="337">
        <f t="shared" ref="T25:T32" si="11">AVERAGE(C25:G25)</f>
        <v>219.67500000000001</v>
      </c>
      <c r="U25" s="337">
        <f t="shared" ref="U25:U32" si="12">AVERAGE(D25:H25)</f>
        <v>208</v>
      </c>
      <c r="V25" s="337">
        <f t="shared" ref="V25:V32" si="13">AVERAGE(E25:I25)</f>
        <v>163.50000000000003</v>
      </c>
      <c r="W25" s="337">
        <f t="shared" ref="W25:W32" si="14">AVERAGE(F25:J25)</f>
        <v>208.18</v>
      </c>
      <c r="X25" s="338">
        <f>AVERAGE(G25:K25)</f>
        <v>275.5</v>
      </c>
      <c r="Y25" s="338">
        <f>AVERAGE(H25:L25)</f>
        <v>323.58</v>
      </c>
      <c r="Z25" s="338">
        <f t="shared" ref="Z25:AC32" si="15">AVERAGE(I25:M25)</f>
        <v>358.52000000000004</v>
      </c>
      <c r="AA25" s="338">
        <f t="shared" si="15"/>
        <v>366.41999999999996</v>
      </c>
      <c r="AB25" s="338">
        <f t="shared" si="15"/>
        <v>327.43999999999994</v>
      </c>
      <c r="AC25" s="337">
        <f t="shared" si="15"/>
        <v>301.89999999999998</v>
      </c>
      <c r="AK25" s="334" t="s">
        <v>4</v>
      </c>
      <c r="AL25" s="337">
        <v>356.4</v>
      </c>
      <c r="AM25" s="337">
        <v>301.89999999999998</v>
      </c>
    </row>
    <row r="26" spans="1:39" ht="13.8" x14ac:dyDescent="0.25">
      <c r="A26" s="311" t="s">
        <v>5</v>
      </c>
      <c r="B26" s="335" t="s">
        <v>17</v>
      </c>
      <c r="C26" s="335" t="s">
        <v>17</v>
      </c>
      <c r="D26" s="312">
        <v>0</v>
      </c>
      <c r="E26" s="312">
        <v>0</v>
      </c>
      <c r="F26" s="312">
        <v>0</v>
      </c>
      <c r="G26" s="312">
        <v>0</v>
      </c>
      <c r="H26" s="312">
        <v>15.9</v>
      </c>
      <c r="I26" s="312">
        <v>30.6</v>
      </c>
      <c r="J26" s="312">
        <v>0</v>
      </c>
      <c r="K26" s="293">
        <v>0</v>
      </c>
      <c r="L26" s="339">
        <v>10.8</v>
      </c>
      <c r="M26" s="339">
        <v>73.8</v>
      </c>
      <c r="N26" s="339">
        <v>10.6</v>
      </c>
      <c r="O26" s="339">
        <v>5.0999999999999996</v>
      </c>
      <c r="P26" s="339">
        <v>0</v>
      </c>
      <c r="Q26" s="298"/>
      <c r="R26" s="314">
        <f>SUM(B26:P26)</f>
        <v>146.79999999999998</v>
      </c>
      <c r="S26" s="314">
        <f>AVERAGE(B26:P26)</f>
        <v>11.292307692307691</v>
      </c>
      <c r="T26" s="314">
        <f t="shared" si="11"/>
        <v>0</v>
      </c>
      <c r="U26" s="314">
        <f t="shared" si="12"/>
        <v>3.18</v>
      </c>
      <c r="V26" s="314">
        <f t="shared" si="13"/>
        <v>9.3000000000000007</v>
      </c>
      <c r="W26" s="314">
        <f t="shared" si="14"/>
        <v>9.3000000000000007</v>
      </c>
      <c r="X26" s="332">
        <f t="shared" ref="X26:Y32" si="16">AVERAGE(G26:K26)</f>
        <v>9.3000000000000007</v>
      </c>
      <c r="Y26" s="332">
        <f t="shared" si="16"/>
        <v>11.459999999999999</v>
      </c>
      <c r="Z26" s="332">
        <f t="shared" si="15"/>
        <v>23.04</v>
      </c>
      <c r="AA26" s="332">
        <f t="shared" si="15"/>
        <v>19.04</v>
      </c>
      <c r="AB26" s="332">
        <f t="shared" si="15"/>
        <v>20.059999999999995</v>
      </c>
      <c r="AC26" s="314">
        <f t="shared" si="15"/>
        <v>20.059999999999995</v>
      </c>
      <c r="AK26" s="311" t="s">
        <v>5</v>
      </c>
      <c r="AL26" s="339">
        <v>0</v>
      </c>
      <c r="AM26" s="314">
        <v>20.059999999999995</v>
      </c>
    </row>
    <row r="27" spans="1:39" ht="13.8" x14ac:dyDescent="0.25">
      <c r="A27" s="334" t="s">
        <v>10</v>
      </c>
      <c r="B27" s="335" t="s">
        <v>17</v>
      </c>
      <c r="C27" s="335" t="s">
        <v>17</v>
      </c>
      <c r="D27" s="336">
        <v>113</v>
      </c>
      <c r="E27" s="336">
        <v>90</v>
      </c>
      <c r="F27" s="336">
        <v>90</v>
      </c>
      <c r="G27" s="336">
        <v>48</v>
      </c>
      <c r="H27" s="336">
        <v>180</v>
      </c>
      <c r="I27" s="336">
        <v>181</v>
      </c>
      <c r="J27" s="336">
        <v>180</v>
      </c>
      <c r="K27" s="340">
        <v>180</v>
      </c>
      <c r="L27" s="336">
        <v>180</v>
      </c>
      <c r="M27" s="336">
        <v>180</v>
      </c>
      <c r="N27" s="336">
        <v>180</v>
      </c>
      <c r="O27" s="336">
        <v>221</v>
      </c>
      <c r="P27" s="336">
        <v>180</v>
      </c>
      <c r="Q27" s="298"/>
      <c r="R27" s="337">
        <f>SUM(B27:P27)</f>
        <v>2003</v>
      </c>
      <c r="S27" s="337">
        <f>AVERAGE(B27:P27)</f>
        <v>154.07692307692307</v>
      </c>
      <c r="T27" s="337">
        <f t="shared" si="11"/>
        <v>85.25</v>
      </c>
      <c r="U27" s="337">
        <f t="shared" si="12"/>
        <v>104.2</v>
      </c>
      <c r="V27" s="337">
        <f t="shared" si="13"/>
        <v>117.8</v>
      </c>
      <c r="W27" s="337">
        <f t="shared" si="14"/>
        <v>135.80000000000001</v>
      </c>
      <c r="X27" s="338">
        <f t="shared" si="16"/>
        <v>153.80000000000001</v>
      </c>
      <c r="Y27" s="338">
        <f t="shared" si="16"/>
        <v>180.2</v>
      </c>
      <c r="Z27" s="338">
        <f t="shared" si="15"/>
        <v>180.2</v>
      </c>
      <c r="AA27" s="338">
        <f t="shared" si="15"/>
        <v>180</v>
      </c>
      <c r="AB27" s="338">
        <f t="shared" si="15"/>
        <v>188.2</v>
      </c>
      <c r="AC27" s="337">
        <f t="shared" si="15"/>
        <v>188.2</v>
      </c>
      <c r="AK27" s="334" t="s">
        <v>10</v>
      </c>
      <c r="AL27" s="594">
        <v>180</v>
      </c>
      <c r="AM27" s="595">
        <v>188.2</v>
      </c>
    </row>
    <row r="28" spans="1:39" s="319" customFormat="1" ht="13.8" x14ac:dyDescent="0.25">
      <c r="A28" s="317" t="s">
        <v>124</v>
      </c>
      <c r="B28" s="335" t="s">
        <v>17</v>
      </c>
      <c r="C28" s="335" t="s">
        <v>17</v>
      </c>
      <c r="D28" s="370" t="s">
        <v>17</v>
      </c>
      <c r="E28" s="370" t="s">
        <v>17</v>
      </c>
      <c r="F28" s="370" t="s">
        <v>17</v>
      </c>
      <c r="G28" s="370" t="s">
        <v>17</v>
      </c>
      <c r="H28" s="370" t="s">
        <v>17</v>
      </c>
      <c r="I28" s="370" t="s">
        <v>17</v>
      </c>
      <c r="J28" s="370" t="s">
        <v>17</v>
      </c>
      <c r="K28" s="370" t="s">
        <v>17</v>
      </c>
      <c r="L28" s="315"/>
      <c r="M28" s="315">
        <v>85</v>
      </c>
      <c r="N28" s="315">
        <v>83</v>
      </c>
      <c r="O28" s="315">
        <v>104</v>
      </c>
      <c r="P28" s="315">
        <v>80</v>
      </c>
      <c r="Q28" s="318"/>
      <c r="R28" s="370" t="s">
        <v>17</v>
      </c>
      <c r="S28" s="370" t="s">
        <v>17</v>
      </c>
      <c r="T28" s="370" t="s">
        <v>17</v>
      </c>
      <c r="U28" s="370" t="s">
        <v>17</v>
      </c>
      <c r="V28" s="370" t="s">
        <v>17</v>
      </c>
      <c r="W28" s="370" t="s">
        <v>17</v>
      </c>
      <c r="X28" s="370" t="s">
        <v>17</v>
      </c>
      <c r="Y28" s="316"/>
      <c r="Z28" s="316">
        <f t="shared" si="15"/>
        <v>85</v>
      </c>
      <c r="AA28" s="316">
        <f t="shared" si="15"/>
        <v>84</v>
      </c>
      <c r="AB28" s="316">
        <f t="shared" si="15"/>
        <v>90.666666666666671</v>
      </c>
      <c r="AC28" s="315">
        <f t="shared" si="15"/>
        <v>88</v>
      </c>
      <c r="AK28" s="317" t="s">
        <v>124</v>
      </c>
      <c r="AL28" s="589">
        <v>80</v>
      </c>
      <c r="AM28" s="589">
        <v>88</v>
      </c>
    </row>
    <row r="29" spans="1:39" ht="13.8" x14ac:dyDescent="0.25">
      <c r="A29" s="334" t="s">
        <v>125</v>
      </c>
      <c r="B29" s="335" t="s">
        <v>17</v>
      </c>
      <c r="C29" s="335" t="s">
        <v>17</v>
      </c>
      <c r="D29" s="370" t="s">
        <v>17</v>
      </c>
      <c r="E29" s="370" t="s">
        <v>17</v>
      </c>
      <c r="F29" s="370" t="s">
        <v>17</v>
      </c>
      <c r="G29" s="370" t="s">
        <v>17</v>
      </c>
      <c r="H29" s="370" t="s">
        <v>17</v>
      </c>
      <c r="I29" s="370" t="s">
        <v>17</v>
      </c>
      <c r="J29" s="370" t="s">
        <v>17</v>
      </c>
      <c r="K29" s="370" t="s">
        <v>17</v>
      </c>
      <c r="L29" s="336"/>
      <c r="M29" s="341">
        <f>(M28/M27)</f>
        <v>0.47222222222222221</v>
      </c>
      <c r="N29" s="341">
        <f>(N28/N27)</f>
        <v>0.46111111111111114</v>
      </c>
      <c r="O29" s="341">
        <f>(O28/O27)</f>
        <v>0.47058823529411764</v>
      </c>
      <c r="P29" s="341">
        <f>(P28/P27)</f>
        <v>0.44444444444444442</v>
      </c>
      <c r="Q29" s="298"/>
      <c r="R29" s="370" t="s">
        <v>17</v>
      </c>
      <c r="S29" s="370" t="s">
        <v>17</v>
      </c>
      <c r="T29" s="370" t="s">
        <v>17</v>
      </c>
      <c r="U29" s="370" t="s">
        <v>17</v>
      </c>
      <c r="V29" s="370" t="s">
        <v>17</v>
      </c>
      <c r="W29" s="370" t="s">
        <v>17</v>
      </c>
      <c r="X29" s="370" t="s">
        <v>17</v>
      </c>
      <c r="Y29" s="338"/>
      <c r="Z29" s="338">
        <f t="shared" si="15"/>
        <v>0.47222222222222221</v>
      </c>
      <c r="AA29" s="429">
        <f t="shared" si="15"/>
        <v>0.46666666666666667</v>
      </c>
      <c r="AB29" s="429">
        <f t="shared" si="15"/>
        <v>0.46797385620915027</v>
      </c>
      <c r="AC29" s="504">
        <f t="shared" si="15"/>
        <v>0.46209150326797382</v>
      </c>
      <c r="AK29" s="334" t="s">
        <v>125</v>
      </c>
      <c r="AL29" s="341">
        <v>0.44444444444444442</v>
      </c>
      <c r="AM29" s="504">
        <v>0.46209150326797382</v>
      </c>
    </row>
    <row r="30" spans="1:39" ht="13.8" x14ac:dyDescent="0.25">
      <c r="A30" s="311" t="s">
        <v>7</v>
      </c>
      <c r="B30" s="335" t="s">
        <v>17</v>
      </c>
      <c r="C30" s="335" t="s">
        <v>17</v>
      </c>
      <c r="D30" s="312">
        <v>18</v>
      </c>
      <c r="E30" s="312">
        <v>17</v>
      </c>
      <c r="F30" s="312">
        <v>17</v>
      </c>
      <c r="G30" s="312">
        <v>1</v>
      </c>
      <c r="H30" s="312">
        <v>8</v>
      </c>
      <c r="I30" s="312">
        <v>15</v>
      </c>
      <c r="J30" s="312">
        <v>11</v>
      </c>
      <c r="K30" s="313">
        <v>8</v>
      </c>
      <c r="L30" s="312">
        <v>4</v>
      </c>
      <c r="M30" s="312">
        <v>17</v>
      </c>
      <c r="N30" s="312">
        <v>23</v>
      </c>
      <c r="O30" s="312">
        <v>60</v>
      </c>
      <c r="P30" s="312">
        <v>6</v>
      </c>
      <c r="Q30" s="298"/>
      <c r="R30" s="314">
        <f>SUM(B30:P30)</f>
        <v>205</v>
      </c>
      <c r="S30" s="314">
        <f>AVERAGE(B30:P30)</f>
        <v>15.76923076923077</v>
      </c>
      <c r="T30" s="314">
        <f t="shared" si="11"/>
        <v>13.25</v>
      </c>
      <c r="U30" s="314">
        <f t="shared" si="12"/>
        <v>12.2</v>
      </c>
      <c r="V30" s="314">
        <f t="shared" si="13"/>
        <v>11.6</v>
      </c>
      <c r="W30" s="314">
        <f t="shared" si="14"/>
        <v>10.4</v>
      </c>
      <c r="X30" s="332">
        <f t="shared" si="16"/>
        <v>8.6</v>
      </c>
      <c r="Y30" s="332">
        <f t="shared" si="16"/>
        <v>9.1999999999999993</v>
      </c>
      <c r="Z30" s="332">
        <f t="shared" si="15"/>
        <v>11</v>
      </c>
      <c r="AA30" s="332">
        <f t="shared" si="15"/>
        <v>12.6</v>
      </c>
      <c r="AB30" s="332">
        <f t="shared" si="15"/>
        <v>22.4</v>
      </c>
      <c r="AC30" s="314">
        <f t="shared" si="15"/>
        <v>22</v>
      </c>
      <c r="AK30" s="311" t="s">
        <v>7</v>
      </c>
      <c r="AL30" s="590">
        <v>6</v>
      </c>
      <c r="AM30" s="593">
        <v>22</v>
      </c>
    </row>
    <row r="31" spans="1:39" ht="13.8" x14ac:dyDescent="0.25">
      <c r="A31" s="334" t="s">
        <v>8</v>
      </c>
      <c r="B31" s="335" t="s">
        <v>17</v>
      </c>
      <c r="C31" s="335" t="s">
        <v>17</v>
      </c>
      <c r="D31" s="336">
        <v>10</v>
      </c>
      <c r="E31" s="336">
        <v>10</v>
      </c>
      <c r="F31" s="336">
        <v>5</v>
      </c>
      <c r="G31" s="336">
        <v>2</v>
      </c>
      <c r="H31" s="336">
        <v>14</v>
      </c>
      <c r="I31" s="336">
        <v>11</v>
      </c>
      <c r="J31" s="336">
        <v>15</v>
      </c>
      <c r="K31" s="340">
        <v>18</v>
      </c>
      <c r="L31" s="336">
        <v>3</v>
      </c>
      <c r="M31" s="336">
        <v>11</v>
      </c>
      <c r="N31" s="336">
        <v>42</v>
      </c>
      <c r="O31" s="336">
        <v>21</v>
      </c>
      <c r="P31" s="336">
        <v>61</v>
      </c>
      <c r="Q31" s="298"/>
      <c r="R31" s="337">
        <f>SUM(B31:P31)</f>
        <v>223</v>
      </c>
      <c r="S31" s="337">
        <f>AVERAGE(B31:P31)</f>
        <v>17.153846153846153</v>
      </c>
      <c r="T31" s="337">
        <f t="shared" si="11"/>
        <v>6.75</v>
      </c>
      <c r="U31" s="337">
        <f t="shared" si="12"/>
        <v>8.1999999999999993</v>
      </c>
      <c r="V31" s="337">
        <f t="shared" si="13"/>
        <v>8.4</v>
      </c>
      <c r="W31" s="337">
        <f t="shared" si="14"/>
        <v>9.4</v>
      </c>
      <c r="X31" s="338">
        <f t="shared" si="16"/>
        <v>12</v>
      </c>
      <c r="Y31" s="338">
        <f t="shared" si="16"/>
        <v>12.2</v>
      </c>
      <c r="Z31" s="338">
        <f t="shared" si="15"/>
        <v>11.6</v>
      </c>
      <c r="AA31" s="338">
        <f t="shared" si="15"/>
        <v>17.8</v>
      </c>
      <c r="AB31" s="338">
        <f t="shared" si="15"/>
        <v>19</v>
      </c>
      <c r="AC31" s="337">
        <f t="shared" si="15"/>
        <v>27.6</v>
      </c>
      <c r="AK31" s="334" t="s">
        <v>8</v>
      </c>
      <c r="AL31" s="594">
        <v>61</v>
      </c>
      <c r="AM31" s="595">
        <v>27.6</v>
      </c>
    </row>
    <row r="32" spans="1:39" ht="13.8" x14ac:dyDescent="0.25">
      <c r="A32" s="311" t="s">
        <v>6</v>
      </c>
      <c r="B32" s="335" t="s">
        <v>17</v>
      </c>
      <c r="C32" s="335" t="s">
        <v>17</v>
      </c>
      <c r="D32" s="312">
        <v>192</v>
      </c>
      <c r="E32" s="312">
        <v>90</v>
      </c>
      <c r="F32" s="312">
        <v>43</v>
      </c>
      <c r="G32" s="312">
        <v>9</v>
      </c>
      <c r="H32" s="312">
        <v>131</v>
      </c>
      <c r="I32" s="312">
        <v>113</v>
      </c>
      <c r="J32" s="342">
        <v>145</v>
      </c>
      <c r="K32" s="343">
        <v>1140</v>
      </c>
      <c r="L32" s="342">
        <v>114</v>
      </c>
      <c r="M32" s="342">
        <v>210</v>
      </c>
      <c r="N32" s="342">
        <v>113</v>
      </c>
      <c r="O32" s="342"/>
      <c r="P32" s="342"/>
      <c r="Q32" s="298"/>
      <c r="R32" s="314">
        <f>SUM(B32:L32)</f>
        <v>1977</v>
      </c>
      <c r="S32" s="314">
        <f>AVERAGE(B32:L32)</f>
        <v>219.66666666666666</v>
      </c>
      <c r="T32" s="314">
        <f t="shared" si="11"/>
        <v>83.5</v>
      </c>
      <c r="U32" s="314">
        <f t="shared" si="12"/>
        <v>93</v>
      </c>
      <c r="V32" s="314">
        <f t="shared" si="13"/>
        <v>77.2</v>
      </c>
      <c r="W32" s="314">
        <f t="shared" si="14"/>
        <v>88.2</v>
      </c>
      <c r="X32" s="332">
        <f t="shared" si="16"/>
        <v>307.60000000000002</v>
      </c>
      <c r="Y32" s="332">
        <f t="shared" si="16"/>
        <v>328.6</v>
      </c>
      <c r="Z32" s="332">
        <f t="shared" si="15"/>
        <v>344.4</v>
      </c>
      <c r="AA32" s="332">
        <f t="shared" si="15"/>
        <v>344.4</v>
      </c>
      <c r="AB32" s="332">
        <f t="shared" si="15"/>
        <v>394.25</v>
      </c>
      <c r="AC32" s="314">
        <f t="shared" si="15"/>
        <v>145.66666666666666</v>
      </c>
      <c r="AK32" s="311" t="s">
        <v>6</v>
      </c>
      <c r="AL32" s="596"/>
      <c r="AM32" s="593">
        <v>145.66666666666666</v>
      </c>
    </row>
    <row r="34" spans="1:39" ht="29.1" customHeight="1" x14ac:dyDescent="0.25">
      <c r="A34" s="299" t="s">
        <v>179</v>
      </c>
      <c r="B34" s="236" t="s">
        <v>17</v>
      </c>
      <c r="C34" s="236" t="s">
        <v>17</v>
      </c>
      <c r="D34" s="300" t="s">
        <v>180</v>
      </c>
      <c r="E34" s="300" t="s">
        <v>181</v>
      </c>
      <c r="F34" s="300" t="s">
        <v>182</v>
      </c>
      <c r="G34" s="300" t="s">
        <v>183</v>
      </c>
      <c r="H34" s="300" t="s">
        <v>184</v>
      </c>
      <c r="I34" s="300" t="s">
        <v>35</v>
      </c>
      <c r="J34" s="301" t="s">
        <v>81</v>
      </c>
      <c r="K34" s="302" t="s">
        <v>85</v>
      </c>
      <c r="L34" s="301">
        <v>2013</v>
      </c>
      <c r="M34" s="301">
        <v>2014</v>
      </c>
      <c r="N34" s="301">
        <v>2015</v>
      </c>
      <c r="O34" s="301">
        <v>2016</v>
      </c>
      <c r="P34" s="301">
        <v>2017</v>
      </c>
      <c r="Q34" s="303"/>
      <c r="R34" s="304" t="s">
        <v>9</v>
      </c>
      <c r="S34" s="305" t="s">
        <v>117</v>
      </c>
      <c r="T34" s="305" t="s">
        <v>116</v>
      </c>
      <c r="U34" s="305" t="s">
        <v>109</v>
      </c>
      <c r="V34" s="305" t="s">
        <v>110</v>
      </c>
      <c r="W34" s="305" t="s">
        <v>111</v>
      </c>
      <c r="X34" s="306" t="s">
        <v>112</v>
      </c>
      <c r="Y34" s="306" t="s">
        <v>113</v>
      </c>
      <c r="Z34" s="306" t="s">
        <v>114</v>
      </c>
      <c r="AA34" s="306" t="s">
        <v>131</v>
      </c>
      <c r="AB34" s="306" t="s">
        <v>151</v>
      </c>
      <c r="AC34" s="306" t="s">
        <v>165</v>
      </c>
      <c r="AD34" s="547"/>
      <c r="AK34" s="299" t="s">
        <v>104</v>
      </c>
      <c r="AL34" s="369">
        <v>2017</v>
      </c>
      <c r="AM34" s="305" t="s">
        <v>165</v>
      </c>
    </row>
    <row r="35" spans="1:39" ht="13.8" x14ac:dyDescent="0.25">
      <c r="A35" s="344" t="s">
        <v>4</v>
      </c>
      <c r="B35" s="345" t="s">
        <v>17</v>
      </c>
      <c r="C35" s="345" t="s">
        <v>17</v>
      </c>
      <c r="D35" s="346">
        <v>142.1</v>
      </c>
      <c r="E35" s="346">
        <v>383.8</v>
      </c>
      <c r="F35" s="346">
        <v>147.69999999999999</v>
      </c>
      <c r="G35" s="346">
        <v>152.80000000000001</v>
      </c>
      <c r="H35" s="346">
        <v>325.89999999999998</v>
      </c>
      <c r="I35" s="346">
        <v>160.69999999999999</v>
      </c>
      <c r="J35" s="346">
        <v>556.29999999999995</v>
      </c>
      <c r="K35" s="345" t="s">
        <v>17</v>
      </c>
      <c r="L35" s="346">
        <v>201.5</v>
      </c>
      <c r="M35" s="346">
        <v>265.5</v>
      </c>
      <c r="N35" s="346">
        <v>176.9</v>
      </c>
      <c r="O35" s="346">
        <v>330.1</v>
      </c>
      <c r="P35" s="346">
        <v>593.29999999999995</v>
      </c>
      <c r="Q35" s="298"/>
      <c r="R35" s="347">
        <f t="shared" ref="R35:R42" si="17">SUM(B35:K35)</f>
        <v>1869.2999999999997</v>
      </c>
      <c r="S35" s="347">
        <f t="shared" ref="S35:S42" si="18">AVERAGE(B35:K35)</f>
        <v>267.04285714285709</v>
      </c>
      <c r="T35" s="347">
        <f t="shared" ref="T35:T42" si="19">AVERAGE(C35:G35)</f>
        <v>206.59999999999997</v>
      </c>
      <c r="U35" s="347">
        <f t="shared" ref="U35:U42" si="20">AVERAGE(D35:H35)</f>
        <v>230.45999999999995</v>
      </c>
      <c r="V35" s="347">
        <f t="shared" ref="V35:V42" si="21">AVERAGE(E35:I35)</f>
        <v>234.17999999999998</v>
      </c>
      <c r="W35" s="347">
        <f t="shared" ref="W35:W42" si="22">AVERAGE(F35:J35)</f>
        <v>268.67999999999995</v>
      </c>
      <c r="X35" s="348">
        <f t="shared" ref="X35:X42" si="23">AVERAGE(G35:K35)</f>
        <v>298.92499999999995</v>
      </c>
      <c r="Y35" s="348">
        <f t="shared" ref="Y35:AC42" si="24">AVERAGE(H35:L35)</f>
        <v>311.09999999999997</v>
      </c>
      <c r="Z35" s="348">
        <f t="shared" si="24"/>
        <v>296</v>
      </c>
      <c r="AA35" s="348">
        <f t="shared" si="24"/>
        <v>300.05</v>
      </c>
      <c r="AB35" s="348">
        <f t="shared" si="24"/>
        <v>243.5</v>
      </c>
      <c r="AC35" s="347">
        <f t="shared" si="24"/>
        <v>313.45999999999998</v>
      </c>
      <c r="AK35" s="344" t="s">
        <v>4</v>
      </c>
      <c r="AL35" s="346">
        <v>593.29999999999995</v>
      </c>
      <c r="AM35" s="347">
        <v>313.45999999999998</v>
      </c>
    </row>
    <row r="36" spans="1:39" ht="13.8" x14ac:dyDescent="0.25">
      <c r="A36" s="311" t="s">
        <v>5</v>
      </c>
      <c r="B36" s="345" t="s">
        <v>17</v>
      </c>
      <c r="C36" s="345" t="s">
        <v>17</v>
      </c>
      <c r="D36" s="312">
        <v>0</v>
      </c>
      <c r="E36" s="312">
        <v>0</v>
      </c>
      <c r="F36" s="312">
        <v>7.7</v>
      </c>
      <c r="G36" s="312">
        <v>15.8</v>
      </c>
      <c r="H36" s="312">
        <v>0</v>
      </c>
      <c r="I36" s="312">
        <v>0</v>
      </c>
      <c r="J36" s="312">
        <v>53.9</v>
      </c>
      <c r="K36" s="345" t="s">
        <v>17</v>
      </c>
      <c r="L36" s="312">
        <v>0</v>
      </c>
      <c r="M36" s="312">
        <v>0</v>
      </c>
      <c r="N36" s="312">
        <v>0.9</v>
      </c>
      <c r="O36" s="312">
        <v>0</v>
      </c>
      <c r="P36" s="312">
        <v>0</v>
      </c>
      <c r="Q36" s="298"/>
      <c r="R36" s="314">
        <f t="shared" si="17"/>
        <v>77.400000000000006</v>
      </c>
      <c r="S36" s="314">
        <f t="shared" si="18"/>
        <v>11.057142857142859</v>
      </c>
      <c r="T36" s="314">
        <f t="shared" si="19"/>
        <v>5.875</v>
      </c>
      <c r="U36" s="314">
        <f t="shared" si="20"/>
        <v>4.7</v>
      </c>
      <c r="V36" s="314">
        <f t="shared" si="21"/>
        <v>4.7</v>
      </c>
      <c r="W36" s="314">
        <f t="shared" si="22"/>
        <v>15.48</v>
      </c>
      <c r="X36" s="332">
        <f t="shared" si="23"/>
        <v>17.425000000000001</v>
      </c>
      <c r="Y36" s="332">
        <f t="shared" si="24"/>
        <v>13.475</v>
      </c>
      <c r="Z36" s="332">
        <f t="shared" si="24"/>
        <v>13.475</v>
      </c>
      <c r="AA36" s="332">
        <f t="shared" si="24"/>
        <v>13.7</v>
      </c>
      <c r="AB36" s="332">
        <f t="shared" si="24"/>
        <v>0.22500000000000001</v>
      </c>
      <c r="AC36" s="314">
        <f t="shared" si="24"/>
        <v>0.18</v>
      </c>
      <c r="AK36" s="311" t="s">
        <v>5</v>
      </c>
      <c r="AL36" s="312">
        <v>0</v>
      </c>
      <c r="AM36" s="314">
        <v>0.18</v>
      </c>
    </row>
    <row r="37" spans="1:39" ht="13.8" x14ac:dyDescent="0.25">
      <c r="A37" s="344" t="s">
        <v>10</v>
      </c>
      <c r="B37" s="345" t="s">
        <v>17</v>
      </c>
      <c r="C37" s="345" t="s">
        <v>17</v>
      </c>
      <c r="D37" s="346">
        <v>90</v>
      </c>
      <c r="E37" s="346">
        <v>93</v>
      </c>
      <c r="F37" s="346">
        <v>155.4</v>
      </c>
      <c r="G37" s="346">
        <v>94</v>
      </c>
      <c r="H37" s="346">
        <v>169</v>
      </c>
      <c r="I37" s="346">
        <v>103</v>
      </c>
      <c r="J37" s="346">
        <v>261</v>
      </c>
      <c r="K37" s="345" t="s">
        <v>17</v>
      </c>
      <c r="L37" s="346">
        <v>89</v>
      </c>
      <c r="M37" s="346">
        <v>90</v>
      </c>
      <c r="N37" s="346">
        <v>155</v>
      </c>
      <c r="O37" s="346">
        <v>120</v>
      </c>
      <c r="P37" s="346">
        <v>207</v>
      </c>
      <c r="Q37" s="298"/>
      <c r="R37" s="347">
        <f t="shared" si="17"/>
        <v>965.4</v>
      </c>
      <c r="S37" s="347">
        <f t="shared" si="18"/>
        <v>137.91428571428571</v>
      </c>
      <c r="T37" s="347">
        <f t="shared" si="19"/>
        <v>108.1</v>
      </c>
      <c r="U37" s="347">
        <f t="shared" si="20"/>
        <v>120.28</v>
      </c>
      <c r="V37" s="347">
        <f t="shared" si="21"/>
        <v>122.88</v>
      </c>
      <c r="W37" s="347">
        <f t="shared" si="22"/>
        <v>156.47999999999999</v>
      </c>
      <c r="X37" s="348">
        <f t="shared" si="23"/>
        <v>156.75</v>
      </c>
      <c r="Y37" s="348">
        <f t="shared" si="24"/>
        <v>155.5</v>
      </c>
      <c r="Z37" s="348">
        <f t="shared" si="24"/>
        <v>135.75</v>
      </c>
      <c r="AA37" s="348">
        <f t="shared" si="24"/>
        <v>148.75</v>
      </c>
      <c r="AB37" s="348">
        <f t="shared" si="24"/>
        <v>113.5</v>
      </c>
      <c r="AC37" s="347">
        <f t="shared" si="24"/>
        <v>132.19999999999999</v>
      </c>
      <c r="AK37" s="344" t="s">
        <v>10</v>
      </c>
      <c r="AL37" s="597">
        <v>207</v>
      </c>
      <c r="AM37" s="598">
        <v>132.19999999999999</v>
      </c>
    </row>
    <row r="38" spans="1:39" s="319" customFormat="1" ht="13.8" x14ac:dyDescent="0.25">
      <c r="A38" s="317" t="s">
        <v>124</v>
      </c>
      <c r="B38" s="345" t="s">
        <v>17</v>
      </c>
      <c r="C38" s="345" t="s">
        <v>17</v>
      </c>
      <c r="D38" s="345" t="s">
        <v>17</v>
      </c>
      <c r="E38" s="345" t="s">
        <v>17</v>
      </c>
      <c r="F38" s="345" t="s">
        <v>17</v>
      </c>
      <c r="G38" s="345" t="s">
        <v>17</v>
      </c>
      <c r="H38" s="345" t="s">
        <v>17</v>
      </c>
      <c r="I38" s="345" t="s">
        <v>17</v>
      </c>
      <c r="J38" s="345" t="s">
        <v>17</v>
      </c>
      <c r="K38" s="345" t="s">
        <v>17</v>
      </c>
      <c r="L38" s="315"/>
      <c r="M38" s="315">
        <v>57</v>
      </c>
      <c r="N38" s="315">
        <v>45</v>
      </c>
      <c r="O38" s="315">
        <v>64</v>
      </c>
      <c r="P38" s="315">
        <v>121</v>
      </c>
      <c r="Q38" s="318"/>
      <c r="R38" s="345" t="s">
        <v>17</v>
      </c>
      <c r="S38" s="345" t="s">
        <v>17</v>
      </c>
      <c r="T38" s="345" t="s">
        <v>17</v>
      </c>
      <c r="U38" s="345" t="s">
        <v>17</v>
      </c>
      <c r="V38" s="345" t="s">
        <v>17</v>
      </c>
      <c r="W38" s="345" t="s">
        <v>17</v>
      </c>
      <c r="X38" s="345" t="s">
        <v>17</v>
      </c>
      <c r="Y38" s="316"/>
      <c r="Z38" s="316">
        <f t="shared" si="24"/>
        <v>57</v>
      </c>
      <c r="AA38" s="316">
        <f t="shared" si="24"/>
        <v>51</v>
      </c>
      <c r="AB38" s="316">
        <f t="shared" si="24"/>
        <v>55.333333333333336</v>
      </c>
      <c r="AC38" s="315">
        <f t="shared" si="24"/>
        <v>71.75</v>
      </c>
      <c r="AK38" s="317" t="s">
        <v>124</v>
      </c>
      <c r="AL38" s="589">
        <v>121</v>
      </c>
      <c r="AM38" s="589">
        <v>71.75</v>
      </c>
    </row>
    <row r="39" spans="1:39" ht="13.8" x14ac:dyDescent="0.25">
      <c r="A39" s="344" t="s">
        <v>125</v>
      </c>
      <c r="B39" s="345" t="s">
        <v>17</v>
      </c>
      <c r="C39" s="345" t="s">
        <v>17</v>
      </c>
      <c r="D39" s="345" t="s">
        <v>17</v>
      </c>
      <c r="E39" s="345" t="s">
        <v>17</v>
      </c>
      <c r="F39" s="345" t="s">
        <v>17</v>
      </c>
      <c r="G39" s="345" t="s">
        <v>17</v>
      </c>
      <c r="H39" s="345" t="s">
        <v>17</v>
      </c>
      <c r="I39" s="345" t="s">
        <v>17</v>
      </c>
      <c r="J39" s="345" t="s">
        <v>17</v>
      </c>
      <c r="K39" s="345" t="s">
        <v>17</v>
      </c>
      <c r="L39" s="346"/>
      <c r="M39" s="349">
        <f>(M38/M37)</f>
        <v>0.6333333333333333</v>
      </c>
      <c r="N39" s="349">
        <f>(N38/N37)</f>
        <v>0.29032258064516131</v>
      </c>
      <c r="O39" s="349">
        <f>(O38/O37)</f>
        <v>0.53333333333333333</v>
      </c>
      <c r="P39" s="349">
        <f>(P38/P37)</f>
        <v>0.58454106280193241</v>
      </c>
      <c r="Q39" s="298"/>
      <c r="R39" s="345" t="s">
        <v>17</v>
      </c>
      <c r="S39" s="345" t="s">
        <v>17</v>
      </c>
      <c r="T39" s="345" t="s">
        <v>17</v>
      </c>
      <c r="U39" s="345" t="s">
        <v>17</v>
      </c>
      <c r="V39" s="345" t="s">
        <v>17</v>
      </c>
      <c r="W39" s="345" t="s">
        <v>17</v>
      </c>
      <c r="X39" s="345" t="s">
        <v>17</v>
      </c>
      <c r="Y39" s="348"/>
      <c r="Z39" s="348">
        <f t="shared" si="24"/>
        <v>0.6333333333333333</v>
      </c>
      <c r="AA39" s="430">
        <f t="shared" si="24"/>
        <v>0.46182795698924728</v>
      </c>
      <c r="AB39" s="430">
        <f t="shared" si="24"/>
        <v>0.48566308243727602</v>
      </c>
      <c r="AC39" s="503">
        <f t="shared" si="24"/>
        <v>0.51038257752844007</v>
      </c>
      <c r="AK39" s="344" t="s">
        <v>125</v>
      </c>
      <c r="AL39" s="349">
        <v>0.58454106280193241</v>
      </c>
      <c r="AM39" s="503">
        <v>0.51038257752844007</v>
      </c>
    </row>
    <row r="40" spans="1:39" ht="13.8" x14ac:dyDescent="0.25">
      <c r="A40" s="311" t="s">
        <v>7</v>
      </c>
      <c r="B40" s="345" t="s">
        <v>17</v>
      </c>
      <c r="C40" s="345" t="s">
        <v>17</v>
      </c>
      <c r="D40" s="312">
        <v>0</v>
      </c>
      <c r="E40" s="312">
        <v>14</v>
      </c>
      <c r="F40" s="312">
        <v>0</v>
      </c>
      <c r="G40" s="312">
        <v>34</v>
      </c>
      <c r="H40" s="312">
        <v>24</v>
      </c>
      <c r="I40" s="312">
        <v>15</v>
      </c>
      <c r="J40" s="312">
        <v>37</v>
      </c>
      <c r="K40" s="345" t="s">
        <v>17</v>
      </c>
      <c r="L40" s="312">
        <v>11</v>
      </c>
      <c r="M40" s="312">
        <v>10</v>
      </c>
      <c r="N40" s="312">
        <v>13</v>
      </c>
      <c r="O40" s="312">
        <v>9</v>
      </c>
      <c r="P40" s="312">
        <v>17</v>
      </c>
      <c r="Q40" s="298"/>
      <c r="R40" s="314">
        <f t="shared" si="17"/>
        <v>124</v>
      </c>
      <c r="S40" s="314">
        <f t="shared" si="18"/>
        <v>17.714285714285715</v>
      </c>
      <c r="T40" s="314">
        <f t="shared" si="19"/>
        <v>12</v>
      </c>
      <c r="U40" s="314">
        <f t="shared" si="20"/>
        <v>14.4</v>
      </c>
      <c r="V40" s="314">
        <f t="shared" si="21"/>
        <v>17.399999999999999</v>
      </c>
      <c r="W40" s="314">
        <f t="shared" si="22"/>
        <v>22</v>
      </c>
      <c r="X40" s="332">
        <f t="shared" si="23"/>
        <v>27.5</v>
      </c>
      <c r="Y40" s="332">
        <f t="shared" si="24"/>
        <v>21.75</v>
      </c>
      <c r="Z40" s="332">
        <f t="shared" si="24"/>
        <v>18.25</v>
      </c>
      <c r="AA40" s="332">
        <f t="shared" si="24"/>
        <v>17.75</v>
      </c>
      <c r="AB40" s="332">
        <f t="shared" si="24"/>
        <v>10.75</v>
      </c>
      <c r="AC40" s="314">
        <f t="shared" si="24"/>
        <v>12</v>
      </c>
      <c r="AK40" s="311" t="s">
        <v>7</v>
      </c>
      <c r="AL40" s="590">
        <v>17</v>
      </c>
      <c r="AM40" s="593">
        <v>12</v>
      </c>
    </row>
    <row r="41" spans="1:39" ht="13.8" x14ac:dyDescent="0.25">
      <c r="A41" s="344" t="s">
        <v>8</v>
      </c>
      <c r="B41" s="345" t="s">
        <v>17</v>
      </c>
      <c r="C41" s="345" t="s">
        <v>17</v>
      </c>
      <c r="D41" s="346">
        <v>10</v>
      </c>
      <c r="E41" s="346">
        <v>13</v>
      </c>
      <c r="F41" s="346">
        <v>4</v>
      </c>
      <c r="G41" s="346">
        <v>10</v>
      </c>
      <c r="H41" s="346">
        <v>6</v>
      </c>
      <c r="I41" s="346">
        <v>11</v>
      </c>
      <c r="J41" s="346">
        <v>25</v>
      </c>
      <c r="K41" s="345" t="s">
        <v>17</v>
      </c>
      <c r="L41" s="346">
        <v>28</v>
      </c>
      <c r="M41" s="350">
        <v>65</v>
      </c>
      <c r="N41" s="425">
        <v>7</v>
      </c>
      <c r="O41" s="425">
        <v>11</v>
      </c>
      <c r="P41" s="425">
        <v>68</v>
      </c>
      <c r="Q41" s="298"/>
      <c r="R41" s="347">
        <f t="shared" si="17"/>
        <v>79</v>
      </c>
      <c r="S41" s="347">
        <f t="shared" si="18"/>
        <v>11.285714285714286</v>
      </c>
      <c r="T41" s="347">
        <f t="shared" si="19"/>
        <v>9.25</v>
      </c>
      <c r="U41" s="347">
        <f t="shared" si="20"/>
        <v>8.6</v>
      </c>
      <c r="V41" s="347">
        <f t="shared" si="21"/>
        <v>8.8000000000000007</v>
      </c>
      <c r="W41" s="347">
        <f t="shared" si="22"/>
        <v>11.2</v>
      </c>
      <c r="X41" s="348">
        <f t="shared" si="23"/>
        <v>13</v>
      </c>
      <c r="Y41" s="348">
        <f t="shared" si="24"/>
        <v>17.5</v>
      </c>
      <c r="Z41" s="348">
        <f t="shared" si="24"/>
        <v>32.25</v>
      </c>
      <c r="AA41" s="348">
        <f t="shared" si="24"/>
        <v>31.25</v>
      </c>
      <c r="AB41" s="348">
        <f t="shared" si="24"/>
        <v>27.75</v>
      </c>
      <c r="AC41" s="347">
        <f t="shared" si="24"/>
        <v>35.799999999999997</v>
      </c>
      <c r="AK41" s="344" t="s">
        <v>8</v>
      </c>
      <c r="AL41" s="597">
        <v>68</v>
      </c>
      <c r="AM41" s="598">
        <v>35.799999999999997</v>
      </c>
    </row>
    <row r="42" spans="1:39" ht="13.8" x14ac:dyDescent="0.25">
      <c r="A42" s="311" t="s">
        <v>6</v>
      </c>
      <c r="B42" s="345" t="s">
        <v>17</v>
      </c>
      <c r="C42" s="345" t="s">
        <v>17</v>
      </c>
      <c r="D42" s="312">
        <v>150</v>
      </c>
      <c r="E42" s="312"/>
      <c r="F42" s="312">
        <v>90</v>
      </c>
      <c r="G42" s="312">
        <v>94</v>
      </c>
      <c r="H42" s="312">
        <v>169</v>
      </c>
      <c r="I42" s="312">
        <v>118</v>
      </c>
      <c r="J42" s="241"/>
      <c r="K42" s="345" t="s">
        <v>17</v>
      </c>
      <c r="L42" s="351">
        <v>93</v>
      </c>
      <c r="M42" s="352">
        <v>90</v>
      </c>
      <c r="N42" s="426">
        <v>180</v>
      </c>
      <c r="O42" s="426"/>
      <c r="P42" s="426"/>
      <c r="Q42" s="298"/>
      <c r="R42" s="314">
        <f t="shared" si="17"/>
        <v>621</v>
      </c>
      <c r="S42" s="314">
        <f t="shared" si="18"/>
        <v>124.2</v>
      </c>
      <c r="T42" s="314">
        <f t="shared" si="19"/>
        <v>111.33333333333333</v>
      </c>
      <c r="U42" s="314">
        <f t="shared" si="20"/>
        <v>125.75</v>
      </c>
      <c r="V42" s="314">
        <f t="shared" si="21"/>
        <v>117.75</v>
      </c>
      <c r="W42" s="314">
        <f t="shared" si="22"/>
        <v>117.75</v>
      </c>
      <c r="X42" s="332">
        <f t="shared" si="23"/>
        <v>127</v>
      </c>
      <c r="Y42" s="332">
        <f t="shared" si="24"/>
        <v>126.66666666666667</v>
      </c>
      <c r="Z42" s="332">
        <f t="shared" si="24"/>
        <v>100.33333333333333</v>
      </c>
      <c r="AA42" s="332">
        <f t="shared" si="24"/>
        <v>121</v>
      </c>
      <c r="AB42" s="332">
        <f t="shared" si="24"/>
        <v>121</v>
      </c>
      <c r="AC42" s="314">
        <f t="shared" si="24"/>
        <v>121</v>
      </c>
      <c r="AK42" s="311" t="s">
        <v>6</v>
      </c>
      <c r="AL42" s="599"/>
      <c r="AM42" s="593">
        <v>121</v>
      </c>
    </row>
    <row r="44" spans="1:39" ht="29.1" customHeight="1" x14ac:dyDescent="0.25">
      <c r="A44" s="299" t="s">
        <v>31</v>
      </c>
      <c r="B44" s="236" t="s">
        <v>17</v>
      </c>
      <c r="C44" s="236" t="s">
        <v>17</v>
      </c>
      <c r="D44" s="353" t="s">
        <v>17</v>
      </c>
      <c r="E44" s="353" t="s">
        <v>17</v>
      </c>
      <c r="F44" s="353" t="s">
        <v>17</v>
      </c>
      <c r="G44" s="300">
        <v>2008</v>
      </c>
      <c r="H44" s="300">
        <v>2009</v>
      </c>
      <c r="I44" s="300">
        <v>2010</v>
      </c>
      <c r="J44" s="301">
        <v>2011</v>
      </c>
      <c r="K44" s="302">
        <v>2012</v>
      </c>
      <c r="L44" s="301">
        <v>2013</v>
      </c>
      <c r="M44" s="301">
        <v>2014</v>
      </c>
      <c r="N44" s="301">
        <v>2015</v>
      </c>
      <c r="O44" s="301">
        <v>2016</v>
      </c>
      <c r="P44" s="301" t="s">
        <v>194</v>
      </c>
      <c r="Q44" s="303"/>
      <c r="R44" s="304" t="s">
        <v>9</v>
      </c>
      <c r="S44" s="305" t="s">
        <v>117</v>
      </c>
      <c r="T44" s="305" t="s">
        <v>116</v>
      </c>
      <c r="U44" s="305" t="s">
        <v>109</v>
      </c>
      <c r="V44" s="305" t="s">
        <v>110</v>
      </c>
      <c r="W44" s="305" t="s">
        <v>111</v>
      </c>
      <c r="X44" s="306" t="s">
        <v>112</v>
      </c>
      <c r="Y44" s="306" t="s">
        <v>113</v>
      </c>
      <c r="Z44" s="306" t="s">
        <v>114</v>
      </c>
      <c r="AA44" s="306" t="s">
        <v>131</v>
      </c>
      <c r="AB44" s="306" t="s">
        <v>151</v>
      </c>
      <c r="AC44" s="306" t="s">
        <v>165</v>
      </c>
      <c r="AD44" s="547"/>
      <c r="AK44" s="299" t="s">
        <v>31</v>
      </c>
      <c r="AL44" s="369" t="s">
        <v>194</v>
      </c>
      <c r="AM44" s="305" t="s">
        <v>165</v>
      </c>
    </row>
    <row r="45" spans="1:39" ht="13.8" x14ac:dyDescent="0.25">
      <c r="A45" s="354" t="s">
        <v>4</v>
      </c>
      <c r="B45" s="355" t="s">
        <v>17</v>
      </c>
      <c r="C45" s="355" t="s">
        <v>17</v>
      </c>
      <c r="D45" s="355" t="s">
        <v>17</v>
      </c>
      <c r="E45" s="355" t="s">
        <v>17</v>
      </c>
      <c r="F45" s="355" t="s">
        <v>17</v>
      </c>
      <c r="G45" s="356">
        <v>309.2</v>
      </c>
      <c r="H45" s="356">
        <v>219.7</v>
      </c>
      <c r="I45" s="356">
        <v>166</v>
      </c>
      <c r="J45" s="356">
        <v>215.6</v>
      </c>
      <c r="K45" s="357">
        <v>252.6</v>
      </c>
      <c r="L45" s="356">
        <v>149.69999999999999</v>
      </c>
      <c r="M45" s="356">
        <v>229.7</v>
      </c>
      <c r="N45" s="356">
        <v>210.3</v>
      </c>
      <c r="O45" s="356">
        <v>176.5</v>
      </c>
      <c r="P45" s="356">
        <v>0</v>
      </c>
      <c r="Q45" s="298"/>
      <c r="R45" s="358">
        <f>SUM(B45:P45)</f>
        <v>1929.3</v>
      </c>
      <c r="S45" s="358">
        <f>AVERAGE(B45:P45)</f>
        <v>192.93</v>
      </c>
      <c r="T45" s="358">
        <f t="shared" ref="T45:T52" si="25">AVERAGE(C45:G45)</f>
        <v>309.2</v>
      </c>
      <c r="U45" s="358">
        <f t="shared" ref="U45:U52" si="26">AVERAGE(D45:H45)</f>
        <v>264.45</v>
      </c>
      <c r="V45" s="358">
        <f t="shared" ref="V45:V52" si="27">AVERAGE(E45:I45)</f>
        <v>231.63333333333333</v>
      </c>
      <c r="W45" s="358">
        <f t="shared" ref="W45:W52" si="28">AVERAGE(F45:J45)</f>
        <v>227.625</v>
      </c>
      <c r="X45" s="359">
        <f t="shared" ref="X45:AC52" si="29">AVERAGE(G45:K45)</f>
        <v>232.61999999999998</v>
      </c>
      <c r="Y45" s="359">
        <f t="shared" si="29"/>
        <v>200.71999999999997</v>
      </c>
      <c r="Z45" s="359">
        <f t="shared" si="29"/>
        <v>202.72000000000003</v>
      </c>
      <c r="AA45" s="359">
        <f t="shared" si="29"/>
        <v>211.57999999999998</v>
      </c>
      <c r="AB45" s="359">
        <f t="shared" si="29"/>
        <v>203.76</v>
      </c>
      <c r="AC45" s="358">
        <f t="shared" si="29"/>
        <v>153.24</v>
      </c>
      <c r="AK45" s="354" t="s">
        <v>4</v>
      </c>
      <c r="AL45" s="356">
        <v>0</v>
      </c>
      <c r="AM45" s="358">
        <v>153.24</v>
      </c>
    </row>
    <row r="46" spans="1:39" ht="13.8" x14ac:dyDescent="0.25">
      <c r="A46" s="311" t="s">
        <v>5</v>
      </c>
      <c r="B46" s="355" t="s">
        <v>17</v>
      </c>
      <c r="C46" s="355" t="s">
        <v>17</v>
      </c>
      <c r="D46" s="355" t="s">
        <v>17</v>
      </c>
      <c r="E46" s="355" t="s">
        <v>17</v>
      </c>
      <c r="F46" s="355" t="s">
        <v>17</v>
      </c>
      <c r="G46" s="312">
        <v>0</v>
      </c>
      <c r="H46" s="312">
        <v>0</v>
      </c>
      <c r="I46" s="312">
        <v>0</v>
      </c>
      <c r="J46" s="312">
        <v>1</v>
      </c>
      <c r="K46" s="313">
        <v>0</v>
      </c>
      <c r="L46" s="312">
        <v>0</v>
      </c>
      <c r="M46" s="312">
        <v>0</v>
      </c>
      <c r="N46" s="312">
        <v>0</v>
      </c>
      <c r="O46" s="312">
        <v>0</v>
      </c>
      <c r="P46" s="312">
        <v>0</v>
      </c>
      <c r="Q46" s="298"/>
      <c r="R46" s="314">
        <f>SUM(B46:P46)</f>
        <v>1</v>
      </c>
      <c r="S46" s="314">
        <f>AVERAGE(B46:P46)</f>
        <v>0.1</v>
      </c>
      <c r="T46" s="314">
        <f t="shared" si="25"/>
        <v>0</v>
      </c>
      <c r="U46" s="314">
        <f t="shared" si="26"/>
        <v>0</v>
      </c>
      <c r="V46" s="314">
        <f t="shared" si="27"/>
        <v>0</v>
      </c>
      <c r="W46" s="314">
        <f t="shared" si="28"/>
        <v>0.25</v>
      </c>
      <c r="X46" s="332">
        <f t="shared" si="29"/>
        <v>0.2</v>
      </c>
      <c r="Y46" s="332">
        <f t="shared" si="29"/>
        <v>0.2</v>
      </c>
      <c r="Z46" s="332">
        <f t="shared" si="29"/>
        <v>0.2</v>
      </c>
      <c r="AA46" s="332">
        <f t="shared" si="29"/>
        <v>0.2</v>
      </c>
      <c r="AB46" s="332">
        <f t="shared" si="29"/>
        <v>0</v>
      </c>
      <c r="AC46" s="314">
        <f t="shared" si="29"/>
        <v>0</v>
      </c>
      <c r="AK46" s="311" t="s">
        <v>5</v>
      </c>
      <c r="AL46" s="312">
        <v>0</v>
      </c>
      <c r="AM46" s="314">
        <v>0</v>
      </c>
    </row>
    <row r="47" spans="1:39" ht="13.8" x14ac:dyDescent="0.25">
      <c r="A47" s="354" t="s">
        <v>10</v>
      </c>
      <c r="B47" s="355" t="s">
        <v>17</v>
      </c>
      <c r="C47" s="355" t="s">
        <v>17</v>
      </c>
      <c r="D47" s="355" t="s">
        <v>17</v>
      </c>
      <c r="E47" s="355" t="s">
        <v>17</v>
      </c>
      <c r="F47" s="355" t="s">
        <v>17</v>
      </c>
      <c r="G47" s="356">
        <v>92</v>
      </c>
      <c r="H47" s="356">
        <v>90</v>
      </c>
      <c r="I47" s="356">
        <v>96</v>
      </c>
      <c r="J47" s="356">
        <v>90</v>
      </c>
      <c r="K47" s="357">
        <v>93</v>
      </c>
      <c r="L47" s="356">
        <v>90</v>
      </c>
      <c r="M47" s="356">
        <v>90</v>
      </c>
      <c r="N47" s="356">
        <v>92</v>
      </c>
      <c r="O47" s="356">
        <v>110</v>
      </c>
      <c r="P47" s="356">
        <v>0</v>
      </c>
      <c r="Q47" s="298"/>
      <c r="R47" s="358">
        <f>SUM(B47:M47)</f>
        <v>641</v>
      </c>
      <c r="S47" s="358">
        <f>AVERAGE(B47:M47)</f>
        <v>91.571428571428569</v>
      </c>
      <c r="T47" s="358">
        <f t="shared" si="25"/>
        <v>92</v>
      </c>
      <c r="U47" s="358">
        <f t="shared" si="26"/>
        <v>91</v>
      </c>
      <c r="V47" s="358">
        <f t="shared" si="27"/>
        <v>92.666666666666671</v>
      </c>
      <c r="W47" s="358">
        <f t="shared" si="28"/>
        <v>92</v>
      </c>
      <c r="X47" s="359">
        <f t="shared" si="29"/>
        <v>92.2</v>
      </c>
      <c r="Y47" s="359">
        <f t="shared" si="29"/>
        <v>91.8</v>
      </c>
      <c r="Z47" s="359">
        <f t="shared" si="29"/>
        <v>91.8</v>
      </c>
      <c r="AA47" s="359">
        <f t="shared" si="29"/>
        <v>91</v>
      </c>
      <c r="AB47" s="359">
        <f t="shared" si="29"/>
        <v>95</v>
      </c>
      <c r="AC47" s="358">
        <f t="shared" si="29"/>
        <v>76.400000000000006</v>
      </c>
      <c r="AK47" s="354" t="s">
        <v>10</v>
      </c>
      <c r="AL47" s="356">
        <v>0</v>
      </c>
      <c r="AM47" s="358">
        <v>76.400000000000006</v>
      </c>
    </row>
    <row r="48" spans="1:39" s="319" customFormat="1" ht="13.8" x14ac:dyDescent="0.25">
      <c r="A48" s="317" t="s">
        <v>124</v>
      </c>
      <c r="B48" s="355" t="s">
        <v>17</v>
      </c>
      <c r="C48" s="355" t="s">
        <v>17</v>
      </c>
      <c r="D48" s="355" t="s">
        <v>17</v>
      </c>
      <c r="E48" s="355" t="s">
        <v>17</v>
      </c>
      <c r="F48" s="355" t="s">
        <v>17</v>
      </c>
      <c r="G48" s="355" t="s">
        <v>17</v>
      </c>
      <c r="H48" s="355" t="s">
        <v>17</v>
      </c>
      <c r="I48" s="355" t="s">
        <v>17</v>
      </c>
      <c r="J48" s="355" t="s">
        <v>17</v>
      </c>
      <c r="K48" s="355" t="s">
        <v>17</v>
      </c>
      <c r="L48" s="315"/>
      <c r="M48" s="315">
        <v>56</v>
      </c>
      <c r="N48" s="315">
        <v>60</v>
      </c>
      <c r="O48" s="315">
        <v>44</v>
      </c>
      <c r="P48" s="315">
        <v>0</v>
      </c>
      <c r="Q48" s="318"/>
      <c r="R48" s="355" t="s">
        <v>17</v>
      </c>
      <c r="S48" s="355" t="s">
        <v>17</v>
      </c>
      <c r="T48" s="355" t="s">
        <v>17</v>
      </c>
      <c r="U48" s="355" t="s">
        <v>17</v>
      </c>
      <c r="V48" s="355" t="s">
        <v>17</v>
      </c>
      <c r="W48" s="355" t="s">
        <v>17</v>
      </c>
      <c r="X48" s="355" t="s">
        <v>17</v>
      </c>
      <c r="Y48" s="316"/>
      <c r="Z48" s="316">
        <f t="shared" si="29"/>
        <v>56</v>
      </c>
      <c r="AA48" s="316">
        <f t="shared" si="29"/>
        <v>58</v>
      </c>
      <c r="AB48" s="316">
        <f t="shared" si="29"/>
        <v>53.333333333333336</v>
      </c>
      <c r="AC48" s="315">
        <f t="shared" si="29"/>
        <v>40</v>
      </c>
      <c r="AK48" s="317" t="s">
        <v>124</v>
      </c>
      <c r="AL48" s="315">
        <v>0</v>
      </c>
      <c r="AM48" s="315">
        <v>40</v>
      </c>
    </row>
    <row r="49" spans="1:39" ht="13.8" x14ac:dyDescent="0.25">
      <c r="A49" s="354" t="s">
        <v>125</v>
      </c>
      <c r="B49" s="355" t="s">
        <v>17</v>
      </c>
      <c r="C49" s="355" t="s">
        <v>17</v>
      </c>
      <c r="D49" s="355" t="s">
        <v>17</v>
      </c>
      <c r="E49" s="355" t="s">
        <v>17</v>
      </c>
      <c r="F49" s="355" t="s">
        <v>17</v>
      </c>
      <c r="G49" s="355" t="s">
        <v>17</v>
      </c>
      <c r="H49" s="355" t="s">
        <v>17</v>
      </c>
      <c r="I49" s="355" t="s">
        <v>17</v>
      </c>
      <c r="J49" s="355" t="s">
        <v>17</v>
      </c>
      <c r="K49" s="355" t="s">
        <v>17</v>
      </c>
      <c r="L49" s="356"/>
      <c r="M49" s="360">
        <f>(M48/M47)</f>
        <v>0.62222222222222223</v>
      </c>
      <c r="N49" s="360">
        <v>0.65217391304347827</v>
      </c>
      <c r="O49" s="360">
        <v>0.65217391304347827</v>
      </c>
      <c r="P49" s="360">
        <v>0</v>
      </c>
      <c r="Q49" s="298"/>
      <c r="R49" s="355" t="s">
        <v>17</v>
      </c>
      <c r="S49" s="355" t="s">
        <v>17</v>
      </c>
      <c r="T49" s="355" t="s">
        <v>17</v>
      </c>
      <c r="U49" s="355" t="s">
        <v>17</v>
      </c>
      <c r="V49" s="355" t="s">
        <v>17</v>
      </c>
      <c r="W49" s="355" t="s">
        <v>17</v>
      </c>
      <c r="X49" s="355" t="s">
        <v>17</v>
      </c>
      <c r="Y49" s="359"/>
      <c r="Z49" s="359">
        <f t="shared" si="29"/>
        <v>0.62222222222222223</v>
      </c>
      <c r="AA49" s="431">
        <f t="shared" si="29"/>
        <v>0.63719806763285025</v>
      </c>
      <c r="AB49" s="431">
        <f t="shared" si="29"/>
        <v>0.64219001610305959</v>
      </c>
      <c r="AC49" s="502">
        <f t="shared" si="29"/>
        <v>0.48164251207729469</v>
      </c>
      <c r="AK49" s="354" t="s">
        <v>125</v>
      </c>
      <c r="AL49" s="356">
        <v>0</v>
      </c>
      <c r="AM49" s="358">
        <v>0.48164251207729469</v>
      </c>
    </row>
    <row r="50" spans="1:39" ht="13.8" x14ac:dyDescent="0.25">
      <c r="A50" s="311" t="s">
        <v>7</v>
      </c>
      <c r="B50" s="355" t="s">
        <v>17</v>
      </c>
      <c r="C50" s="355" t="s">
        <v>17</v>
      </c>
      <c r="D50" s="355" t="s">
        <v>17</v>
      </c>
      <c r="E50" s="355" t="s">
        <v>17</v>
      </c>
      <c r="F50" s="355" t="s">
        <v>17</v>
      </c>
      <c r="G50" s="312">
        <v>24</v>
      </c>
      <c r="H50" s="312">
        <v>23</v>
      </c>
      <c r="I50" s="312">
        <v>4</v>
      </c>
      <c r="J50" s="312">
        <v>5</v>
      </c>
      <c r="K50" s="313">
        <v>7</v>
      </c>
      <c r="L50" s="312">
        <v>6</v>
      </c>
      <c r="M50" s="312">
        <v>14</v>
      </c>
      <c r="N50" s="312">
        <v>15</v>
      </c>
      <c r="O50" s="312">
        <v>2</v>
      </c>
      <c r="P50" s="312">
        <v>0</v>
      </c>
      <c r="Q50" s="298"/>
      <c r="R50" s="314">
        <f>SUM(B50:M50)</f>
        <v>83</v>
      </c>
      <c r="S50" s="314">
        <f>AVERAGE(B50:M50)</f>
        <v>11.857142857142858</v>
      </c>
      <c r="T50" s="314">
        <f t="shared" si="25"/>
        <v>24</v>
      </c>
      <c r="U50" s="314">
        <f t="shared" si="26"/>
        <v>23.5</v>
      </c>
      <c r="V50" s="314">
        <f t="shared" si="27"/>
        <v>17</v>
      </c>
      <c r="W50" s="314">
        <f t="shared" si="28"/>
        <v>14</v>
      </c>
      <c r="X50" s="332">
        <f t="shared" si="29"/>
        <v>12.6</v>
      </c>
      <c r="Y50" s="332">
        <f t="shared" si="29"/>
        <v>9</v>
      </c>
      <c r="Z50" s="332">
        <f t="shared" si="29"/>
        <v>7.2</v>
      </c>
      <c r="AA50" s="332">
        <f t="shared" si="29"/>
        <v>9.4</v>
      </c>
      <c r="AB50" s="332">
        <f t="shared" si="29"/>
        <v>8.8000000000000007</v>
      </c>
      <c r="AC50" s="314">
        <f t="shared" si="29"/>
        <v>7.4</v>
      </c>
      <c r="AK50" s="311" t="s">
        <v>7</v>
      </c>
      <c r="AL50" s="312">
        <v>0</v>
      </c>
      <c r="AM50" s="314">
        <v>7.4</v>
      </c>
    </row>
    <row r="51" spans="1:39" ht="13.8" x14ac:dyDescent="0.25">
      <c r="A51" s="354" t="s">
        <v>8</v>
      </c>
      <c r="B51" s="355" t="s">
        <v>17</v>
      </c>
      <c r="C51" s="355" t="s">
        <v>17</v>
      </c>
      <c r="D51" s="355" t="s">
        <v>17</v>
      </c>
      <c r="E51" s="355" t="s">
        <v>17</v>
      </c>
      <c r="F51" s="355" t="s">
        <v>17</v>
      </c>
      <c r="G51" s="356">
        <v>58</v>
      </c>
      <c r="H51" s="356">
        <v>22</v>
      </c>
      <c r="I51" s="356">
        <v>9</v>
      </c>
      <c r="J51" s="356">
        <v>15</v>
      </c>
      <c r="K51" s="357">
        <v>6</v>
      </c>
      <c r="L51" s="356">
        <v>4</v>
      </c>
      <c r="M51" s="356">
        <v>16</v>
      </c>
      <c r="N51" s="356">
        <v>33</v>
      </c>
      <c r="O51" s="356">
        <v>11</v>
      </c>
      <c r="P51" s="356">
        <v>0</v>
      </c>
      <c r="Q51" s="298"/>
      <c r="R51" s="358">
        <f>SUM(B51:M51)</f>
        <v>130</v>
      </c>
      <c r="S51" s="358">
        <f>AVERAGE(B51:M51)</f>
        <v>18.571428571428573</v>
      </c>
      <c r="T51" s="358">
        <f t="shared" si="25"/>
        <v>58</v>
      </c>
      <c r="U51" s="358">
        <f t="shared" si="26"/>
        <v>40</v>
      </c>
      <c r="V51" s="358">
        <f t="shared" si="27"/>
        <v>29.666666666666668</v>
      </c>
      <c r="W51" s="358">
        <f t="shared" si="28"/>
        <v>26</v>
      </c>
      <c r="X51" s="359">
        <f t="shared" si="29"/>
        <v>22</v>
      </c>
      <c r="Y51" s="359">
        <f t="shared" si="29"/>
        <v>11.2</v>
      </c>
      <c r="Z51" s="359">
        <f t="shared" si="29"/>
        <v>10</v>
      </c>
      <c r="AA51" s="359">
        <f t="shared" si="29"/>
        <v>14.8</v>
      </c>
      <c r="AB51" s="359">
        <f t="shared" si="29"/>
        <v>14</v>
      </c>
      <c r="AC51" s="358">
        <f t="shared" si="29"/>
        <v>12.8</v>
      </c>
      <c r="AK51" s="354" t="s">
        <v>8</v>
      </c>
      <c r="AL51" s="356">
        <v>0</v>
      </c>
      <c r="AM51" s="358">
        <v>12.8</v>
      </c>
    </row>
    <row r="52" spans="1:39" ht="13.8" x14ac:dyDescent="0.25">
      <c r="A52" s="311" t="s">
        <v>6</v>
      </c>
      <c r="B52" s="355" t="s">
        <v>17</v>
      </c>
      <c r="C52" s="355" t="s">
        <v>17</v>
      </c>
      <c r="D52" s="355" t="s">
        <v>17</v>
      </c>
      <c r="E52" s="355" t="s">
        <v>17</v>
      </c>
      <c r="F52" s="355" t="s">
        <v>17</v>
      </c>
      <c r="G52" s="312">
        <v>60</v>
      </c>
      <c r="H52" s="312">
        <v>121</v>
      </c>
      <c r="I52" s="312">
        <v>62</v>
      </c>
      <c r="J52" s="312">
        <v>84</v>
      </c>
      <c r="K52" s="313">
        <v>100</v>
      </c>
      <c r="L52" s="312">
        <v>44</v>
      </c>
      <c r="M52" s="312">
        <v>114</v>
      </c>
      <c r="N52" s="312">
        <v>80</v>
      </c>
      <c r="O52" s="312"/>
      <c r="P52" s="312">
        <v>0</v>
      </c>
      <c r="Q52" s="298"/>
      <c r="R52" s="314">
        <f>SUM(B52:N52)</f>
        <v>665</v>
      </c>
      <c r="S52" s="314">
        <f>AVERAGE(B52:N52)</f>
        <v>83.125</v>
      </c>
      <c r="T52" s="314">
        <f t="shared" si="25"/>
        <v>60</v>
      </c>
      <c r="U52" s="314">
        <f t="shared" si="26"/>
        <v>90.5</v>
      </c>
      <c r="V52" s="314">
        <f t="shared" si="27"/>
        <v>81</v>
      </c>
      <c r="W52" s="314">
        <f t="shared" si="28"/>
        <v>81.75</v>
      </c>
      <c r="X52" s="332">
        <f t="shared" si="29"/>
        <v>85.4</v>
      </c>
      <c r="Y52" s="332">
        <f t="shared" si="29"/>
        <v>82.2</v>
      </c>
      <c r="Z52" s="332">
        <f>AVERAGE(I52:M52)</f>
        <v>80.8</v>
      </c>
      <c r="AA52" s="332">
        <f>AVERAGE(J52:N52)</f>
        <v>84.4</v>
      </c>
      <c r="AB52" s="332">
        <f t="shared" si="29"/>
        <v>84.5</v>
      </c>
      <c r="AC52" s="314">
        <f t="shared" si="29"/>
        <v>59.5</v>
      </c>
      <c r="AK52" s="311" t="s">
        <v>6</v>
      </c>
      <c r="AL52" s="312">
        <v>0</v>
      </c>
      <c r="AM52" s="314">
        <v>59.5</v>
      </c>
    </row>
    <row r="54" spans="1:39" x14ac:dyDescent="0.25">
      <c r="A54" s="292" t="s">
        <v>84</v>
      </c>
      <c r="AK54" s="292" t="s">
        <v>84</v>
      </c>
    </row>
    <row r="55" spans="1:39" x14ac:dyDescent="0.25">
      <c r="A55" s="277" t="s">
        <v>178</v>
      </c>
      <c r="AK55" s="277" t="s">
        <v>98</v>
      </c>
    </row>
    <row r="56" spans="1:39" x14ac:dyDescent="0.25">
      <c r="A56" s="277" t="s">
        <v>177</v>
      </c>
      <c r="AK56" s="277"/>
    </row>
    <row r="57" spans="1:39" x14ac:dyDescent="0.25">
      <c r="A57" s="292" t="e">
        <f>+ option period was not utilized per national direction</f>
        <v>#NAME?</v>
      </c>
    </row>
    <row r="58" spans="1:39" ht="26.55" customHeight="1" x14ac:dyDescent="0.25">
      <c r="A58" s="623" t="s">
        <v>185</v>
      </c>
      <c r="B58" s="624"/>
      <c r="C58" s="361"/>
      <c r="D58" s="362">
        <v>2005</v>
      </c>
      <c r="E58" s="362">
        <v>2006</v>
      </c>
      <c r="F58" s="362">
        <v>2007</v>
      </c>
      <c r="G58" s="362">
        <v>2008</v>
      </c>
      <c r="H58" s="362">
        <v>2009</v>
      </c>
      <c r="I58" s="362">
        <v>2010</v>
      </c>
      <c r="J58" s="362">
        <v>2011</v>
      </c>
      <c r="K58" s="362">
        <v>2012</v>
      </c>
      <c r="L58" s="362">
        <v>2013</v>
      </c>
      <c r="M58" s="362">
        <v>2014</v>
      </c>
      <c r="N58" s="362">
        <v>2015</v>
      </c>
      <c r="O58" s="301">
        <v>2016</v>
      </c>
      <c r="P58" s="301">
        <v>2017</v>
      </c>
      <c r="R58" s="363" t="s">
        <v>9</v>
      </c>
      <c r="S58" s="305" t="s">
        <v>117</v>
      </c>
      <c r="T58" s="305" t="s">
        <v>116</v>
      </c>
      <c r="U58" s="305" t="s">
        <v>109</v>
      </c>
      <c r="V58" s="305" t="s">
        <v>110</v>
      </c>
      <c r="W58" s="305" t="s">
        <v>111</v>
      </c>
      <c r="X58" s="306" t="s">
        <v>112</v>
      </c>
      <c r="Y58" s="306" t="s">
        <v>113</v>
      </c>
      <c r="Z58" s="305" t="s">
        <v>114</v>
      </c>
      <c r="AA58" s="305" t="s">
        <v>131</v>
      </c>
      <c r="AB58" s="306" t="s">
        <v>151</v>
      </c>
      <c r="AC58" s="305" t="s">
        <v>165</v>
      </c>
      <c r="AL58" s="301">
        <v>2017</v>
      </c>
      <c r="AM58" s="305" t="s">
        <v>165</v>
      </c>
    </row>
    <row r="59" spans="1:39" x14ac:dyDescent="0.25">
      <c r="A59" s="364" t="s">
        <v>4</v>
      </c>
      <c r="B59" s="364"/>
      <c r="C59" s="364"/>
      <c r="D59" s="339">
        <f>SUM(D5,D15,D25,D35,D45)</f>
        <v>761.80000000000007</v>
      </c>
      <c r="E59" s="339">
        <f t="shared" ref="E59:K59" si="30">SUM(E5,E15,E25,E35,E45)</f>
        <v>672.90000000000009</v>
      </c>
      <c r="F59" s="339">
        <f t="shared" si="30"/>
        <v>672.5</v>
      </c>
      <c r="G59" s="339">
        <f t="shared" si="30"/>
        <v>915</v>
      </c>
      <c r="H59" s="339">
        <f t="shared" si="30"/>
        <v>1037.9000000000001</v>
      </c>
      <c r="I59" s="339">
        <f t="shared" si="30"/>
        <v>695</v>
      </c>
      <c r="J59" s="339">
        <f t="shared" si="30"/>
        <v>1779.1999999999998</v>
      </c>
      <c r="K59" s="339">
        <f t="shared" si="30"/>
        <v>1543.5</v>
      </c>
      <c r="L59" s="339">
        <f t="shared" ref="L59:O61" si="31">SUM(L5,L15,L25,L35,L45)</f>
        <v>1165.4000000000001</v>
      </c>
      <c r="M59" s="339">
        <f t="shared" si="31"/>
        <v>1417.8</v>
      </c>
      <c r="N59" s="339">
        <f t="shared" si="31"/>
        <v>1191.2</v>
      </c>
      <c r="O59" s="339">
        <f t="shared" si="31"/>
        <v>1415</v>
      </c>
      <c r="P59" s="339">
        <f>SUM(P5,P15,P25,P35)</f>
        <v>1615.4</v>
      </c>
      <c r="R59" s="339">
        <f>SUM(D59:M59)</f>
        <v>10661</v>
      </c>
      <c r="S59" s="339">
        <f>AVERAGE(D59:M59)</f>
        <v>1066.0999999999999</v>
      </c>
      <c r="T59" s="339">
        <f>AVERAGE(D59:G59)</f>
        <v>755.55000000000007</v>
      </c>
      <c r="U59" s="339">
        <f t="shared" ref="U59:AC59" si="32">AVERAGE(D59:H59)</f>
        <v>812.0200000000001</v>
      </c>
      <c r="V59" s="339">
        <f t="shared" si="32"/>
        <v>798.66000000000008</v>
      </c>
      <c r="W59" s="339">
        <f t="shared" si="32"/>
        <v>1019.9200000000001</v>
      </c>
      <c r="X59" s="339">
        <f t="shared" si="32"/>
        <v>1194.1200000000001</v>
      </c>
      <c r="Y59" s="339">
        <f t="shared" si="32"/>
        <v>1244.2</v>
      </c>
      <c r="Z59" s="339">
        <f t="shared" si="32"/>
        <v>1320.18</v>
      </c>
      <c r="AA59" s="339">
        <f t="shared" si="32"/>
        <v>1419.42</v>
      </c>
      <c r="AB59" s="545">
        <f t="shared" si="32"/>
        <v>1346.58</v>
      </c>
      <c r="AC59" s="339">
        <f t="shared" si="32"/>
        <v>1360.9599999999998</v>
      </c>
      <c r="AK59" s="364" t="s">
        <v>4</v>
      </c>
      <c r="AL59" s="339">
        <v>1615.4</v>
      </c>
      <c r="AM59" s="339">
        <v>1360.9599999999998</v>
      </c>
    </row>
    <row r="60" spans="1:39" x14ac:dyDescent="0.25">
      <c r="A60" s="364" t="s">
        <v>5</v>
      </c>
      <c r="B60" s="364"/>
      <c r="C60" s="364"/>
      <c r="D60" s="339">
        <f>SUM(D6,D16,D26,D36,D46)</f>
        <v>0</v>
      </c>
      <c r="E60" s="339">
        <f t="shared" ref="E60:K60" si="33">SUM(E6,E16,E26,E36,E46)</f>
        <v>0</v>
      </c>
      <c r="F60" s="339">
        <f t="shared" si="33"/>
        <v>100.9</v>
      </c>
      <c r="G60" s="339">
        <f t="shared" si="33"/>
        <v>38.900000000000006</v>
      </c>
      <c r="H60" s="339">
        <f t="shared" si="33"/>
        <v>16.899999999999999</v>
      </c>
      <c r="I60" s="339">
        <f t="shared" si="33"/>
        <v>37.700000000000003</v>
      </c>
      <c r="J60" s="339">
        <f t="shared" si="33"/>
        <v>80.3</v>
      </c>
      <c r="K60" s="339">
        <f t="shared" si="33"/>
        <v>0.6</v>
      </c>
      <c r="L60" s="339">
        <f t="shared" si="31"/>
        <v>10.8</v>
      </c>
      <c r="M60" s="339">
        <f t="shared" si="31"/>
        <v>74</v>
      </c>
      <c r="N60" s="339">
        <f t="shared" si="31"/>
        <v>11.5</v>
      </c>
      <c r="O60" s="339">
        <f t="shared" si="31"/>
        <v>6.6</v>
      </c>
      <c r="P60" s="339">
        <f>SUM(P6,P16,P26,P36)</f>
        <v>0.6</v>
      </c>
      <c r="R60" s="339">
        <f t="shared" ref="R60:R66" si="34">SUM(D60:M60)</f>
        <v>360.10000000000008</v>
      </c>
      <c r="S60" s="339">
        <f t="shared" ref="S60:S66" si="35">AVERAGE(D60:M60)</f>
        <v>36.010000000000005</v>
      </c>
      <c r="T60" s="339">
        <f t="shared" ref="T60:T66" si="36">AVERAGE(D60:G60)</f>
        <v>34.950000000000003</v>
      </c>
      <c r="U60" s="339">
        <f t="shared" ref="U60:U66" si="37">AVERAGE(D60:H60)</f>
        <v>31.340000000000003</v>
      </c>
      <c r="V60" s="339">
        <f t="shared" ref="V60:V66" si="38">AVERAGE(E60:I60)</f>
        <v>38.88000000000001</v>
      </c>
      <c r="W60" s="339">
        <f t="shared" ref="W60:W66" si="39">AVERAGE(F60:J60)</f>
        <v>54.940000000000012</v>
      </c>
      <c r="X60" s="339">
        <f t="shared" ref="X60:X66" si="40">AVERAGE(G60:K60)</f>
        <v>34.880000000000003</v>
      </c>
      <c r="Y60" s="339">
        <f t="shared" ref="Y60:Y66" si="41">AVERAGE(H60:L60)</f>
        <v>29.26</v>
      </c>
      <c r="Z60" s="339">
        <f t="shared" ref="Z60:AA66" si="42">AVERAGE(I60:M60)</f>
        <v>40.68</v>
      </c>
      <c r="AA60" s="339">
        <f t="shared" si="42"/>
        <v>35.44</v>
      </c>
      <c r="AB60" s="545">
        <f t="shared" ref="AB60:AC66" si="43">AVERAGE(K60:O60)</f>
        <v>20.7</v>
      </c>
      <c r="AC60" s="339">
        <f t="shared" si="43"/>
        <v>20.699999999999996</v>
      </c>
      <c r="AK60" s="364" t="s">
        <v>5</v>
      </c>
      <c r="AL60" s="339">
        <v>0.6</v>
      </c>
      <c r="AM60" s="339">
        <v>20.699999999999996</v>
      </c>
    </row>
    <row r="61" spans="1:39" x14ac:dyDescent="0.25">
      <c r="A61" s="364" t="s">
        <v>10</v>
      </c>
      <c r="B61" s="364"/>
      <c r="C61" s="364"/>
      <c r="D61" s="339">
        <f>SUM(D7,D17,D27,D37,D47)</f>
        <v>293</v>
      </c>
      <c r="E61" s="339">
        <f t="shared" ref="E61:K61" si="44">SUM(E7,E17,E27,E37,E47)</f>
        <v>188</v>
      </c>
      <c r="F61" s="339">
        <f t="shared" si="44"/>
        <v>441.4</v>
      </c>
      <c r="G61" s="339">
        <f t="shared" si="44"/>
        <v>443</v>
      </c>
      <c r="H61" s="339">
        <f t="shared" si="44"/>
        <v>698</v>
      </c>
      <c r="I61" s="339">
        <f t="shared" si="44"/>
        <v>625</v>
      </c>
      <c r="J61" s="339">
        <f t="shared" si="44"/>
        <v>777</v>
      </c>
      <c r="K61" s="339">
        <f t="shared" si="44"/>
        <v>527</v>
      </c>
      <c r="L61" s="339">
        <f t="shared" si="31"/>
        <v>613</v>
      </c>
      <c r="M61" s="339">
        <f t="shared" si="31"/>
        <v>611</v>
      </c>
      <c r="N61" s="339">
        <f t="shared" si="31"/>
        <v>679</v>
      </c>
      <c r="O61" s="339">
        <f t="shared" si="31"/>
        <v>710</v>
      </c>
      <c r="P61" s="339">
        <f>SUM(P7,P17,P27,P37)</f>
        <v>622</v>
      </c>
      <c r="R61" s="339">
        <f t="shared" si="34"/>
        <v>5216.3999999999996</v>
      </c>
      <c r="S61" s="339">
        <f t="shared" si="35"/>
        <v>521.64</v>
      </c>
      <c r="T61" s="339">
        <f t="shared" si="36"/>
        <v>341.35</v>
      </c>
      <c r="U61" s="339">
        <f t="shared" si="37"/>
        <v>412.68</v>
      </c>
      <c r="V61" s="339">
        <f t="shared" si="38"/>
        <v>479.08000000000004</v>
      </c>
      <c r="W61" s="339">
        <f t="shared" si="39"/>
        <v>596.88</v>
      </c>
      <c r="X61" s="339">
        <f t="shared" si="40"/>
        <v>614</v>
      </c>
      <c r="Y61" s="339">
        <f t="shared" si="41"/>
        <v>648</v>
      </c>
      <c r="Z61" s="339">
        <f t="shared" si="42"/>
        <v>630.6</v>
      </c>
      <c r="AA61" s="339">
        <f t="shared" si="42"/>
        <v>641.4</v>
      </c>
      <c r="AB61" s="545">
        <f t="shared" si="43"/>
        <v>628</v>
      </c>
      <c r="AC61" s="339">
        <f t="shared" si="43"/>
        <v>647</v>
      </c>
      <c r="AK61" s="364" t="s">
        <v>10</v>
      </c>
      <c r="AL61" s="339">
        <v>622</v>
      </c>
      <c r="AM61" s="339">
        <v>647</v>
      </c>
    </row>
    <row r="62" spans="1:39" x14ac:dyDescent="0.25">
      <c r="A62" s="364" t="s">
        <v>124</v>
      </c>
      <c r="B62" s="364"/>
      <c r="C62" s="364"/>
      <c r="D62" s="363" t="s">
        <v>17</v>
      </c>
      <c r="E62" s="363" t="s">
        <v>17</v>
      </c>
      <c r="F62" s="363" t="s">
        <v>17</v>
      </c>
      <c r="G62" s="363" t="s">
        <v>17</v>
      </c>
      <c r="H62" s="363" t="s">
        <v>17</v>
      </c>
      <c r="I62" s="363" t="s">
        <v>17</v>
      </c>
      <c r="J62" s="363" t="s">
        <v>17</v>
      </c>
      <c r="K62" s="363" t="s">
        <v>17</v>
      </c>
      <c r="L62" s="339"/>
      <c r="M62" s="339">
        <f>SUM(M8,M18,M28,M38,M48)</f>
        <v>326</v>
      </c>
      <c r="N62" s="339">
        <f>SUM(N8,N18,N28,N38,N48)</f>
        <v>330</v>
      </c>
      <c r="O62" s="339">
        <f>SUM(O8,O18,O28,O38,O48)</f>
        <v>329</v>
      </c>
      <c r="P62" s="339">
        <f t="shared" ref="P62:P66" si="45">SUM(P8,P18,P28,P38)</f>
        <v>342</v>
      </c>
      <c r="R62" s="339">
        <f t="shared" si="34"/>
        <v>326</v>
      </c>
      <c r="S62" s="339">
        <f t="shared" si="35"/>
        <v>326</v>
      </c>
      <c r="T62" s="363" t="s">
        <v>17</v>
      </c>
      <c r="U62" s="363" t="s">
        <v>17</v>
      </c>
      <c r="V62" s="363" t="s">
        <v>17</v>
      </c>
      <c r="W62" s="363" t="s">
        <v>17</v>
      </c>
      <c r="X62" s="363" t="s">
        <v>17</v>
      </c>
      <c r="Y62" s="339"/>
      <c r="Z62" s="339">
        <f t="shared" si="42"/>
        <v>326</v>
      </c>
      <c r="AA62" s="339">
        <f t="shared" si="42"/>
        <v>328</v>
      </c>
      <c r="AB62" s="545">
        <f t="shared" si="43"/>
        <v>328.33333333333331</v>
      </c>
      <c r="AC62" s="339">
        <f t="shared" si="43"/>
        <v>331.75</v>
      </c>
      <c r="AK62" s="364" t="s">
        <v>124</v>
      </c>
      <c r="AL62" s="339">
        <v>342</v>
      </c>
      <c r="AM62" s="339">
        <v>331.75</v>
      </c>
    </row>
    <row r="63" spans="1:39" x14ac:dyDescent="0.25">
      <c r="A63" s="364" t="s">
        <v>125</v>
      </c>
      <c r="B63" s="364"/>
      <c r="C63" s="364"/>
      <c r="D63" s="363" t="s">
        <v>17</v>
      </c>
      <c r="E63" s="363" t="s">
        <v>17</v>
      </c>
      <c r="F63" s="363" t="s">
        <v>17</v>
      </c>
      <c r="G63" s="363" t="s">
        <v>17</v>
      </c>
      <c r="H63" s="363" t="s">
        <v>17</v>
      </c>
      <c r="I63" s="363" t="s">
        <v>17</v>
      </c>
      <c r="J63" s="363" t="s">
        <v>17</v>
      </c>
      <c r="K63" s="363" t="s">
        <v>17</v>
      </c>
      <c r="L63" s="339"/>
      <c r="M63" s="432">
        <f>AVERAGE(M9,M19,M29,M39,M49)</f>
        <v>0.54921232123212316</v>
      </c>
      <c r="N63" s="432">
        <f>AVERAGE(N9,N19,N29,N39,N49)</f>
        <v>0.51711367782269524</v>
      </c>
      <c r="O63" s="432">
        <f>AVERAGE(O9,O19,O29,O39,O49)</f>
        <v>0.51242210385298281</v>
      </c>
      <c r="P63" s="432">
        <f>AVERAGE(P9,P19,P29,P39,P49)</f>
        <v>0.44661974629668799</v>
      </c>
      <c r="R63" s="339">
        <f t="shared" si="34"/>
        <v>0.54921232123212316</v>
      </c>
      <c r="S63" s="339">
        <f t="shared" si="35"/>
        <v>0.54921232123212316</v>
      </c>
      <c r="T63" s="363" t="s">
        <v>17</v>
      </c>
      <c r="U63" s="363" t="s">
        <v>17</v>
      </c>
      <c r="V63" s="363" t="s">
        <v>17</v>
      </c>
      <c r="W63" s="363" t="s">
        <v>17</v>
      </c>
      <c r="X63" s="363" t="s">
        <v>17</v>
      </c>
      <c r="Y63" s="339"/>
      <c r="Z63" s="432">
        <f>'PNW Nat''l Large Fire Supp'!$M$63</f>
        <v>0.54921232123212316</v>
      </c>
      <c r="AA63" s="432">
        <f>'PNW Nat''l Large Fire Supp'!$N$63</f>
        <v>0.51711367782269524</v>
      </c>
      <c r="AB63" s="546">
        <f t="shared" si="43"/>
        <v>0.52624936763593377</v>
      </c>
      <c r="AC63" s="432">
        <f t="shared" si="43"/>
        <v>0.50634196230112227</v>
      </c>
      <c r="AK63" s="364" t="s">
        <v>125</v>
      </c>
      <c r="AL63" s="339">
        <v>0.44661974629668799</v>
      </c>
      <c r="AM63" s="339">
        <v>0.50634196230112227</v>
      </c>
    </row>
    <row r="64" spans="1:39" x14ac:dyDescent="0.25">
      <c r="A64" s="364" t="s">
        <v>7</v>
      </c>
      <c r="B64" s="364"/>
      <c r="C64" s="364"/>
      <c r="D64" s="339">
        <f>SUM(D10,D20,D30,D40,D50)</f>
        <v>32</v>
      </c>
      <c r="E64" s="339">
        <f t="shared" ref="E64:K64" si="46">SUM(E10,E20,E30,E40,E50)</f>
        <v>34</v>
      </c>
      <c r="F64" s="339">
        <f t="shared" si="46"/>
        <v>31</v>
      </c>
      <c r="G64" s="339">
        <f t="shared" si="46"/>
        <v>70</v>
      </c>
      <c r="H64" s="339">
        <f t="shared" si="46"/>
        <v>87</v>
      </c>
      <c r="I64" s="339">
        <f t="shared" si="46"/>
        <v>60</v>
      </c>
      <c r="J64" s="339">
        <f t="shared" si="46"/>
        <v>70</v>
      </c>
      <c r="K64" s="339">
        <f t="shared" si="46"/>
        <v>38</v>
      </c>
      <c r="L64" s="339">
        <f t="shared" ref="L64:O66" si="47">SUM(L10,L20,L30,L40,L50)</f>
        <v>56</v>
      </c>
      <c r="M64" s="339">
        <f t="shared" si="47"/>
        <v>54</v>
      </c>
      <c r="N64" s="339">
        <f t="shared" si="47"/>
        <v>68</v>
      </c>
      <c r="O64" s="339">
        <f t="shared" si="47"/>
        <v>82</v>
      </c>
      <c r="P64" s="339">
        <f t="shared" si="45"/>
        <v>40</v>
      </c>
      <c r="R64" s="339">
        <f t="shared" si="34"/>
        <v>532</v>
      </c>
      <c r="S64" s="339">
        <f t="shared" si="35"/>
        <v>53.2</v>
      </c>
      <c r="T64" s="339">
        <f t="shared" si="36"/>
        <v>41.75</v>
      </c>
      <c r="U64" s="339">
        <f t="shared" si="37"/>
        <v>50.8</v>
      </c>
      <c r="V64" s="339">
        <f t="shared" si="38"/>
        <v>56.4</v>
      </c>
      <c r="W64" s="339">
        <f t="shared" si="39"/>
        <v>63.6</v>
      </c>
      <c r="X64" s="339">
        <f t="shared" si="40"/>
        <v>65</v>
      </c>
      <c r="Y64" s="339">
        <f t="shared" si="41"/>
        <v>62.2</v>
      </c>
      <c r="Z64" s="339">
        <f t="shared" si="42"/>
        <v>55.6</v>
      </c>
      <c r="AA64" s="339">
        <f t="shared" si="42"/>
        <v>57.2</v>
      </c>
      <c r="AB64" s="545">
        <f t="shared" si="43"/>
        <v>59.6</v>
      </c>
      <c r="AC64" s="339">
        <f t="shared" si="43"/>
        <v>60</v>
      </c>
      <c r="AK64" s="364" t="s">
        <v>7</v>
      </c>
      <c r="AL64" s="339">
        <v>40</v>
      </c>
      <c r="AM64" s="339">
        <v>60</v>
      </c>
    </row>
    <row r="65" spans="1:39" x14ac:dyDescent="0.25">
      <c r="A65" s="364" t="s">
        <v>8</v>
      </c>
      <c r="B65" s="364"/>
      <c r="C65" s="364"/>
      <c r="D65" s="339">
        <f>SUM(D11,D21,D31,D41,D51)</f>
        <v>31</v>
      </c>
      <c r="E65" s="339">
        <f t="shared" ref="E65:K65" si="48">SUM(E11,E21,E31,E41,E51)</f>
        <v>24</v>
      </c>
      <c r="F65" s="339">
        <f t="shared" si="48"/>
        <v>20</v>
      </c>
      <c r="G65" s="339">
        <f t="shared" si="48"/>
        <v>80</v>
      </c>
      <c r="H65" s="339">
        <f t="shared" si="48"/>
        <v>63</v>
      </c>
      <c r="I65" s="339">
        <f t="shared" si="48"/>
        <v>40</v>
      </c>
      <c r="J65" s="339">
        <f t="shared" si="48"/>
        <v>68</v>
      </c>
      <c r="K65" s="339">
        <f t="shared" si="48"/>
        <v>43</v>
      </c>
      <c r="L65" s="339">
        <f t="shared" si="47"/>
        <v>53</v>
      </c>
      <c r="M65" s="339">
        <f t="shared" si="47"/>
        <v>113</v>
      </c>
      <c r="N65" s="339">
        <f t="shared" si="47"/>
        <v>104</v>
      </c>
      <c r="O65" s="339">
        <f t="shared" si="47"/>
        <v>60</v>
      </c>
      <c r="P65" s="339">
        <f t="shared" si="45"/>
        <v>164</v>
      </c>
      <c r="R65" s="339">
        <f t="shared" si="34"/>
        <v>535</v>
      </c>
      <c r="S65" s="339">
        <f t="shared" si="35"/>
        <v>53.5</v>
      </c>
      <c r="T65" s="339">
        <f t="shared" si="36"/>
        <v>38.75</v>
      </c>
      <c r="U65" s="339">
        <f t="shared" si="37"/>
        <v>43.6</v>
      </c>
      <c r="V65" s="339">
        <f t="shared" si="38"/>
        <v>45.4</v>
      </c>
      <c r="W65" s="339">
        <f t="shared" si="39"/>
        <v>54.2</v>
      </c>
      <c r="X65" s="339">
        <f t="shared" si="40"/>
        <v>58.8</v>
      </c>
      <c r="Y65" s="339">
        <f t="shared" si="41"/>
        <v>53.4</v>
      </c>
      <c r="Z65" s="339">
        <f t="shared" si="42"/>
        <v>63.4</v>
      </c>
      <c r="AA65" s="339">
        <f t="shared" si="42"/>
        <v>76.2</v>
      </c>
      <c r="AB65" s="545">
        <f t="shared" si="43"/>
        <v>74.599999999999994</v>
      </c>
      <c r="AC65" s="339">
        <f t="shared" si="43"/>
        <v>98.8</v>
      </c>
      <c r="AK65" s="364" t="s">
        <v>8</v>
      </c>
      <c r="AL65" s="339">
        <v>164</v>
      </c>
      <c r="AM65" s="339">
        <v>98.8</v>
      </c>
    </row>
    <row r="66" spans="1:39" x14ac:dyDescent="0.25">
      <c r="A66" s="364" t="s">
        <v>6</v>
      </c>
      <c r="B66" s="364"/>
      <c r="C66" s="364"/>
      <c r="D66" s="339">
        <f>SUM(D12,D22,D32,D42,D52)</f>
        <v>342</v>
      </c>
      <c r="E66" s="339">
        <f t="shared" ref="E66:K66" si="49">SUM(E12,E22,E32,E42,E52)</f>
        <v>112</v>
      </c>
      <c r="F66" s="339">
        <f t="shared" si="49"/>
        <v>354</v>
      </c>
      <c r="G66" s="339">
        <f t="shared" si="49"/>
        <v>295</v>
      </c>
      <c r="H66" s="339">
        <f t="shared" si="49"/>
        <v>726</v>
      </c>
      <c r="I66" s="339">
        <f t="shared" si="49"/>
        <v>359</v>
      </c>
      <c r="J66" s="339">
        <f t="shared" si="49"/>
        <v>455</v>
      </c>
      <c r="K66" s="339">
        <f t="shared" si="49"/>
        <v>1480</v>
      </c>
      <c r="L66" s="339">
        <f t="shared" si="47"/>
        <v>433</v>
      </c>
      <c r="M66" s="339">
        <f t="shared" si="47"/>
        <v>612</v>
      </c>
      <c r="N66" s="339">
        <f t="shared" si="47"/>
        <v>666</v>
      </c>
      <c r="O66" s="339">
        <f t="shared" si="47"/>
        <v>0</v>
      </c>
      <c r="P66" s="339">
        <f t="shared" si="45"/>
        <v>0</v>
      </c>
      <c r="R66" s="339">
        <f t="shared" si="34"/>
        <v>5168</v>
      </c>
      <c r="S66" s="339">
        <f t="shared" si="35"/>
        <v>516.79999999999995</v>
      </c>
      <c r="T66" s="339">
        <f t="shared" si="36"/>
        <v>275.75</v>
      </c>
      <c r="U66" s="339">
        <f t="shared" si="37"/>
        <v>365.8</v>
      </c>
      <c r="V66" s="339">
        <f t="shared" si="38"/>
        <v>369.2</v>
      </c>
      <c r="W66" s="339">
        <f t="shared" si="39"/>
        <v>437.8</v>
      </c>
      <c r="X66" s="339">
        <f t="shared" si="40"/>
        <v>663</v>
      </c>
      <c r="Y66" s="339">
        <f t="shared" si="41"/>
        <v>690.6</v>
      </c>
      <c r="Z66" s="339">
        <f t="shared" si="42"/>
        <v>667.8</v>
      </c>
      <c r="AA66" s="339">
        <f t="shared" si="42"/>
        <v>729.2</v>
      </c>
      <c r="AB66" s="545">
        <f t="shared" si="43"/>
        <v>638.20000000000005</v>
      </c>
      <c r="AC66" s="339">
        <f t="shared" si="43"/>
        <v>342.2</v>
      </c>
      <c r="AK66" s="364" t="s">
        <v>6</v>
      </c>
      <c r="AL66" s="339">
        <v>0</v>
      </c>
      <c r="AM66" s="339">
        <v>342.2</v>
      </c>
    </row>
    <row r="67" spans="1:39" x14ac:dyDescent="0.25">
      <c r="A67" s="364"/>
      <c r="B67" s="364"/>
      <c r="C67" s="364"/>
      <c r="D67" s="339"/>
      <c r="E67" s="339"/>
      <c r="F67" s="339"/>
      <c r="G67" s="339"/>
      <c r="H67" s="339"/>
      <c r="I67" s="339"/>
      <c r="J67" s="339"/>
      <c r="K67" s="339"/>
      <c r="L67" s="339"/>
      <c r="M67" s="365"/>
      <c r="N67" s="365"/>
      <c r="O67" s="365"/>
      <c r="P67" s="365"/>
      <c r="R67" s="339"/>
      <c r="S67" s="339"/>
      <c r="T67" s="339"/>
      <c r="U67" s="339"/>
      <c r="V67" s="339"/>
      <c r="W67" s="339"/>
      <c r="X67" s="339"/>
      <c r="Y67" s="339"/>
      <c r="AK67" s="364"/>
      <c r="AL67" s="365"/>
    </row>
    <row r="68" spans="1:39" ht="26.55" customHeight="1" x14ac:dyDescent="0.25">
      <c r="A68" s="623" t="s">
        <v>186</v>
      </c>
      <c r="B68" s="625"/>
      <c r="C68" s="624"/>
      <c r="D68" s="362">
        <v>2005</v>
      </c>
      <c r="E68" s="362">
        <v>2006</v>
      </c>
      <c r="F68" s="362">
        <v>2007</v>
      </c>
      <c r="G68" s="362">
        <v>2008</v>
      </c>
      <c r="H68" s="362">
        <v>2009</v>
      </c>
      <c r="I68" s="362">
        <v>2010</v>
      </c>
      <c r="J68" s="362">
        <v>2011</v>
      </c>
      <c r="K68" s="362">
        <v>2012</v>
      </c>
      <c r="L68" s="362">
        <v>2013</v>
      </c>
      <c r="M68" s="362">
        <v>2014</v>
      </c>
      <c r="N68" s="362">
        <v>2015</v>
      </c>
      <c r="O68" s="301">
        <v>2016</v>
      </c>
      <c r="P68" s="301">
        <v>2017</v>
      </c>
      <c r="R68" s="363" t="s">
        <v>9</v>
      </c>
      <c r="S68" s="305" t="s">
        <v>117</v>
      </c>
      <c r="T68" s="305" t="s">
        <v>116</v>
      </c>
      <c r="U68" s="305" t="s">
        <v>109</v>
      </c>
      <c r="V68" s="305" t="s">
        <v>110</v>
      </c>
      <c r="W68" s="305" t="s">
        <v>111</v>
      </c>
      <c r="X68" s="306" t="s">
        <v>112</v>
      </c>
      <c r="Y68" s="306" t="s">
        <v>113</v>
      </c>
      <c r="Z68" s="305" t="s">
        <v>114</v>
      </c>
      <c r="AA68" s="305" t="s">
        <v>131</v>
      </c>
      <c r="AB68" s="306" t="s">
        <v>151</v>
      </c>
      <c r="AC68" s="306" t="s">
        <v>165</v>
      </c>
      <c r="AD68" s="547"/>
      <c r="AL68" s="362">
        <v>2017</v>
      </c>
      <c r="AM68" s="305" t="s">
        <v>165</v>
      </c>
    </row>
    <row r="69" spans="1:39" x14ac:dyDescent="0.25">
      <c r="A69" s="364" t="s">
        <v>4</v>
      </c>
      <c r="B69" s="364"/>
      <c r="C69" s="364"/>
      <c r="D69" s="339">
        <f t="shared" ref="D69:E71" si="50">PRODUCT(D59/3)</f>
        <v>253.93333333333337</v>
      </c>
      <c r="E69" s="339">
        <f t="shared" si="50"/>
        <v>224.30000000000004</v>
      </c>
      <c r="F69" s="339">
        <f>PRODUCT(F59/4)</f>
        <v>168.125</v>
      </c>
      <c r="G69" s="339">
        <f t="shared" ref="G69:M71" si="51">PRODUCT(G59/5)</f>
        <v>183</v>
      </c>
      <c r="H69" s="339">
        <f t="shared" si="51"/>
        <v>207.58</v>
      </c>
      <c r="I69" s="339">
        <f t="shared" si="51"/>
        <v>139</v>
      </c>
      <c r="J69" s="339">
        <f t="shared" si="51"/>
        <v>355.84</v>
      </c>
      <c r="K69" s="339">
        <f t="shared" si="51"/>
        <v>308.7</v>
      </c>
      <c r="L69" s="339">
        <f t="shared" si="51"/>
        <v>233.08</v>
      </c>
      <c r="M69" s="339">
        <f t="shared" si="51"/>
        <v>283.56</v>
      </c>
      <c r="N69" s="339">
        <f t="shared" ref="N69:O76" si="52">PRODUCT(N59/5)</f>
        <v>238.24</v>
      </c>
      <c r="O69" s="339">
        <f t="shared" si="52"/>
        <v>283</v>
      </c>
      <c r="P69" s="339">
        <f>PRODUCT(P59/4)</f>
        <v>403.85</v>
      </c>
      <c r="R69" s="339">
        <f>SUM(D69:M69)</f>
        <v>2357.1183333333333</v>
      </c>
      <c r="S69" s="339">
        <f>AVERAGE(D69:M69)</f>
        <v>235.71183333333335</v>
      </c>
      <c r="T69" s="339">
        <f>AVERAGE(D69:G69)</f>
        <v>207.33958333333334</v>
      </c>
      <c r="U69" s="339">
        <f t="shared" ref="U69:Z69" si="53">AVERAGE(D69:H69)</f>
        <v>207.38766666666666</v>
      </c>
      <c r="V69" s="339">
        <f t="shared" si="53"/>
        <v>184.40100000000001</v>
      </c>
      <c r="W69" s="339">
        <f t="shared" si="53"/>
        <v>210.709</v>
      </c>
      <c r="X69" s="339">
        <f t="shared" si="53"/>
        <v>238.82400000000001</v>
      </c>
      <c r="Y69" s="339">
        <f t="shared" si="53"/>
        <v>248.84</v>
      </c>
      <c r="Z69" s="339">
        <f t="shared" si="53"/>
        <v>264.03599999999994</v>
      </c>
      <c r="AA69" s="339">
        <f>AVERAGE(J69:N69)</f>
        <v>283.88400000000001</v>
      </c>
      <c r="AB69" s="545">
        <f t="shared" ref="AB69:AC76" si="54">AVERAGE(K69:O69)</f>
        <v>269.31599999999997</v>
      </c>
      <c r="AC69" s="339">
        <f t="shared" si="54"/>
        <v>288.346</v>
      </c>
      <c r="AK69" s="364" t="s">
        <v>4</v>
      </c>
      <c r="AL69" s="339">
        <v>403.85</v>
      </c>
      <c r="AM69" s="339">
        <v>288.346</v>
      </c>
    </row>
    <row r="70" spans="1:39" x14ac:dyDescent="0.25">
      <c r="A70" s="364" t="s">
        <v>5</v>
      </c>
      <c r="B70" s="364"/>
      <c r="C70" s="364"/>
      <c r="D70" s="339">
        <f t="shared" si="50"/>
        <v>0</v>
      </c>
      <c r="E70" s="339">
        <f t="shared" si="50"/>
        <v>0</v>
      </c>
      <c r="F70" s="339">
        <f>PRODUCT(F60/4)</f>
        <v>25.225000000000001</v>
      </c>
      <c r="G70" s="339">
        <f t="shared" si="51"/>
        <v>7.7800000000000011</v>
      </c>
      <c r="H70" s="339">
        <f t="shared" si="51"/>
        <v>3.38</v>
      </c>
      <c r="I70" s="339">
        <f t="shared" si="51"/>
        <v>7.5400000000000009</v>
      </c>
      <c r="J70" s="339">
        <f t="shared" si="51"/>
        <v>16.059999999999999</v>
      </c>
      <c r="K70" s="339">
        <f t="shared" si="51"/>
        <v>0.12</v>
      </c>
      <c r="L70" s="339">
        <f t="shared" si="51"/>
        <v>2.16</v>
      </c>
      <c r="M70" s="339">
        <f t="shared" si="51"/>
        <v>14.8</v>
      </c>
      <c r="N70" s="339">
        <f t="shared" si="52"/>
        <v>2.2999999999999998</v>
      </c>
      <c r="O70" s="339">
        <f t="shared" si="52"/>
        <v>1.3199999999999998</v>
      </c>
      <c r="P70" s="339">
        <f t="shared" ref="P70:P76" si="55">PRODUCT(P60/4)</f>
        <v>0.15</v>
      </c>
      <c r="R70" s="339">
        <f t="shared" ref="R70:R76" si="56">SUM(D70:M70)</f>
        <v>77.064999999999998</v>
      </c>
      <c r="S70" s="339">
        <f t="shared" ref="S70:S76" si="57">AVERAGE(D70:M70)</f>
        <v>7.7065000000000001</v>
      </c>
      <c r="T70" s="339">
        <f t="shared" ref="T70:T76" si="58">AVERAGE(D70:G70)</f>
        <v>8.2512500000000006</v>
      </c>
      <c r="U70" s="339">
        <f t="shared" ref="U70:U76" si="59">AVERAGE(D70:H70)</f>
        <v>7.277000000000001</v>
      </c>
      <c r="V70" s="339">
        <f t="shared" ref="V70:V76" si="60">AVERAGE(E70:I70)</f>
        <v>8.7850000000000001</v>
      </c>
      <c r="W70" s="339">
        <f t="shared" ref="W70:W76" si="61">AVERAGE(F70:J70)</f>
        <v>11.997</v>
      </c>
      <c r="X70" s="339">
        <f t="shared" ref="X70:X76" si="62">AVERAGE(G70:K70)</f>
        <v>6.9760000000000009</v>
      </c>
      <c r="Y70" s="339">
        <f t="shared" ref="Y70:Y76" si="63">AVERAGE(H70:L70)</f>
        <v>5.8520000000000003</v>
      </c>
      <c r="Z70" s="339">
        <f t="shared" ref="Z70:AA76" si="64">AVERAGE(I70:M70)</f>
        <v>8.136000000000001</v>
      </c>
      <c r="AA70" s="339">
        <f t="shared" si="64"/>
        <v>7.0879999999999992</v>
      </c>
      <c r="AB70" s="545">
        <f t="shared" si="54"/>
        <v>4.1400000000000006</v>
      </c>
      <c r="AC70" s="339">
        <f t="shared" si="54"/>
        <v>4.1459999999999999</v>
      </c>
      <c r="AK70" s="364" t="s">
        <v>5</v>
      </c>
      <c r="AL70" s="339">
        <v>0.15</v>
      </c>
      <c r="AM70" s="339">
        <v>4.1459999999999999</v>
      </c>
    </row>
    <row r="71" spans="1:39" x14ac:dyDescent="0.25">
      <c r="A71" s="364" t="s">
        <v>10</v>
      </c>
      <c r="B71" s="364"/>
      <c r="C71" s="364"/>
      <c r="D71" s="339">
        <f t="shared" si="50"/>
        <v>97.666666666666671</v>
      </c>
      <c r="E71" s="339">
        <f t="shared" si="50"/>
        <v>62.666666666666664</v>
      </c>
      <c r="F71" s="339">
        <f>PRODUCT(F61/4)</f>
        <v>110.35</v>
      </c>
      <c r="G71" s="339">
        <f t="shared" si="51"/>
        <v>88.6</v>
      </c>
      <c r="H71" s="339">
        <f t="shared" si="51"/>
        <v>139.6</v>
      </c>
      <c r="I71" s="339">
        <f t="shared" si="51"/>
        <v>125</v>
      </c>
      <c r="J71" s="339">
        <f t="shared" si="51"/>
        <v>155.4</v>
      </c>
      <c r="K71" s="339">
        <f t="shared" si="51"/>
        <v>105.4</v>
      </c>
      <c r="L71" s="339">
        <f t="shared" si="51"/>
        <v>122.6</v>
      </c>
      <c r="M71" s="339">
        <f t="shared" si="51"/>
        <v>122.2</v>
      </c>
      <c r="N71" s="339">
        <f t="shared" si="52"/>
        <v>135.80000000000001</v>
      </c>
      <c r="O71" s="339">
        <f t="shared" si="52"/>
        <v>142</v>
      </c>
      <c r="P71" s="339">
        <f t="shared" si="55"/>
        <v>155.5</v>
      </c>
      <c r="R71" s="339">
        <f t="shared" si="56"/>
        <v>1129.4833333333333</v>
      </c>
      <c r="S71" s="339">
        <f t="shared" si="57"/>
        <v>112.94833333333334</v>
      </c>
      <c r="T71" s="339">
        <f t="shared" si="58"/>
        <v>89.820833333333326</v>
      </c>
      <c r="U71" s="339">
        <f t="shared" si="59"/>
        <v>99.776666666666671</v>
      </c>
      <c r="V71" s="339">
        <f t="shared" si="60"/>
        <v>105.24333333333334</v>
      </c>
      <c r="W71" s="339">
        <f t="shared" si="61"/>
        <v>123.78999999999999</v>
      </c>
      <c r="X71" s="339">
        <f t="shared" si="62"/>
        <v>122.8</v>
      </c>
      <c r="Y71" s="339">
        <f t="shared" si="63"/>
        <v>129.6</v>
      </c>
      <c r="Z71" s="339">
        <f t="shared" si="64"/>
        <v>126.12</v>
      </c>
      <c r="AA71" s="339">
        <f t="shared" si="64"/>
        <v>128.28</v>
      </c>
      <c r="AB71" s="545">
        <f t="shared" si="54"/>
        <v>125.6</v>
      </c>
      <c r="AC71" s="339">
        <f t="shared" si="54"/>
        <v>135.62</v>
      </c>
      <c r="AK71" s="364" t="s">
        <v>10</v>
      </c>
      <c r="AL71" s="339">
        <v>155.5</v>
      </c>
      <c r="AM71" s="339">
        <v>135.62</v>
      </c>
    </row>
    <row r="72" spans="1:39" x14ac:dyDescent="0.25">
      <c r="A72" s="364" t="s">
        <v>124</v>
      </c>
      <c r="B72" s="364"/>
      <c r="C72" s="364"/>
      <c r="D72" s="363" t="s">
        <v>17</v>
      </c>
      <c r="E72" s="363" t="s">
        <v>17</v>
      </c>
      <c r="F72" s="363" t="s">
        <v>17</v>
      </c>
      <c r="G72" s="363" t="s">
        <v>17</v>
      </c>
      <c r="H72" s="363" t="s">
        <v>17</v>
      </c>
      <c r="I72" s="363" t="s">
        <v>17</v>
      </c>
      <c r="J72" s="363" t="s">
        <v>17</v>
      </c>
      <c r="K72" s="363" t="s">
        <v>17</v>
      </c>
      <c r="L72" s="339"/>
      <c r="M72" s="339">
        <f>PRODUCT(M62/5)</f>
        <v>65.2</v>
      </c>
      <c r="N72" s="339">
        <f t="shared" si="52"/>
        <v>66</v>
      </c>
      <c r="O72" s="339">
        <f t="shared" si="52"/>
        <v>65.8</v>
      </c>
      <c r="P72" s="339">
        <f t="shared" si="55"/>
        <v>85.5</v>
      </c>
      <c r="R72" s="339">
        <f t="shared" si="56"/>
        <v>65.2</v>
      </c>
      <c r="S72" s="339">
        <f t="shared" si="57"/>
        <v>65.2</v>
      </c>
      <c r="T72" s="363" t="s">
        <v>17</v>
      </c>
      <c r="U72" s="363" t="s">
        <v>17</v>
      </c>
      <c r="V72" s="363" t="s">
        <v>17</v>
      </c>
      <c r="W72" s="363" t="s">
        <v>17</v>
      </c>
      <c r="X72" s="363" t="s">
        <v>17</v>
      </c>
      <c r="Y72" s="339"/>
      <c r="Z72" s="339">
        <f t="shared" si="64"/>
        <v>65.2</v>
      </c>
      <c r="AA72" s="339">
        <f t="shared" si="64"/>
        <v>65.599999999999994</v>
      </c>
      <c r="AB72" s="545">
        <f t="shared" si="54"/>
        <v>65.666666666666671</v>
      </c>
      <c r="AC72" s="339">
        <f t="shared" si="54"/>
        <v>70.625</v>
      </c>
      <c r="AK72" s="364" t="s">
        <v>124</v>
      </c>
      <c r="AL72" s="339">
        <v>85.5</v>
      </c>
      <c r="AM72" s="339">
        <v>70.625</v>
      </c>
    </row>
    <row r="73" spans="1:39" x14ac:dyDescent="0.25">
      <c r="A73" s="364" t="s">
        <v>125</v>
      </c>
      <c r="B73" s="364"/>
      <c r="C73" s="364"/>
      <c r="D73" s="363" t="s">
        <v>17</v>
      </c>
      <c r="E73" s="363" t="s">
        <v>17</v>
      </c>
      <c r="F73" s="363" t="s">
        <v>17</v>
      </c>
      <c r="G73" s="363" t="s">
        <v>17</v>
      </c>
      <c r="H73" s="363" t="s">
        <v>17</v>
      </c>
      <c r="I73" s="363" t="s">
        <v>17</v>
      </c>
      <c r="J73" s="363" t="s">
        <v>17</v>
      </c>
      <c r="K73" s="363" t="s">
        <v>17</v>
      </c>
      <c r="L73" s="339"/>
      <c r="M73" s="339">
        <f>PRODUCT(M63/5)</f>
        <v>0.10984246424642463</v>
      </c>
      <c r="N73" s="339">
        <f t="shared" si="52"/>
        <v>0.10342273556453904</v>
      </c>
      <c r="O73" s="339">
        <f t="shared" si="52"/>
        <v>0.10248442077059657</v>
      </c>
      <c r="P73" s="339">
        <f t="shared" si="55"/>
        <v>0.111654936574172</v>
      </c>
      <c r="R73" s="339">
        <f t="shared" si="56"/>
        <v>0.10984246424642463</v>
      </c>
      <c r="S73" s="339">
        <f t="shared" si="57"/>
        <v>0.10984246424642463</v>
      </c>
      <c r="T73" s="363" t="s">
        <v>17</v>
      </c>
      <c r="U73" s="363" t="s">
        <v>17</v>
      </c>
      <c r="V73" s="363" t="s">
        <v>17</v>
      </c>
      <c r="W73" s="363" t="s">
        <v>17</v>
      </c>
      <c r="X73" s="363" t="s">
        <v>17</v>
      </c>
      <c r="Y73" s="339"/>
      <c r="Z73" s="339">
        <f t="shared" si="64"/>
        <v>0.10984246424642463</v>
      </c>
      <c r="AA73" s="339">
        <f t="shared" si="64"/>
        <v>0.10663259990548184</v>
      </c>
      <c r="AB73" s="545">
        <f t="shared" si="54"/>
        <v>0.10524987352718675</v>
      </c>
      <c r="AC73" s="339">
        <f t="shared" si="54"/>
        <v>0.10685113928893306</v>
      </c>
      <c r="AK73" s="364" t="s">
        <v>125</v>
      </c>
      <c r="AL73" s="339">
        <v>0.111654936574172</v>
      </c>
      <c r="AM73" s="339">
        <v>0.10685113928893306</v>
      </c>
    </row>
    <row r="74" spans="1:39" x14ac:dyDescent="0.25">
      <c r="A74" s="364" t="s">
        <v>7</v>
      </c>
      <c r="B74" s="364"/>
      <c r="C74" s="364"/>
      <c r="D74" s="339">
        <f t="shared" ref="D74:E76" si="65">PRODUCT(D64/3)</f>
        <v>10.666666666666666</v>
      </c>
      <c r="E74" s="339">
        <f t="shared" si="65"/>
        <v>11.333333333333334</v>
      </c>
      <c r="F74" s="339">
        <f>PRODUCT(F64/4)</f>
        <v>7.75</v>
      </c>
      <c r="G74" s="339">
        <f>PRODUCT(G64/5)</f>
        <v>14</v>
      </c>
      <c r="H74" s="339">
        <f t="shared" ref="H74:M76" si="66">PRODUCT(H64/5)</f>
        <v>17.399999999999999</v>
      </c>
      <c r="I74" s="339">
        <f t="shared" si="66"/>
        <v>12</v>
      </c>
      <c r="J74" s="339">
        <f t="shared" si="66"/>
        <v>14</v>
      </c>
      <c r="K74" s="339">
        <f t="shared" si="66"/>
        <v>7.6</v>
      </c>
      <c r="L74" s="339">
        <f t="shared" si="66"/>
        <v>11.2</v>
      </c>
      <c r="M74" s="339">
        <f t="shared" si="66"/>
        <v>10.8</v>
      </c>
      <c r="N74" s="339">
        <f t="shared" si="52"/>
        <v>13.6</v>
      </c>
      <c r="O74" s="339">
        <f t="shared" si="52"/>
        <v>16.399999999999999</v>
      </c>
      <c r="P74" s="339">
        <f t="shared" si="55"/>
        <v>10</v>
      </c>
      <c r="R74" s="339">
        <f t="shared" si="56"/>
        <v>116.75</v>
      </c>
      <c r="S74" s="339">
        <f t="shared" si="57"/>
        <v>11.675000000000001</v>
      </c>
      <c r="T74" s="339">
        <f t="shared" si="58"/>
        <v>10.9375</v>
      </c>
      <c r="U74" s="339">
        <f t="shared" si="59"/>
        <v>12.23</v>
      </c>
      <c r="V74" s="339">
        <f t="shared" si="60"/>
        <v>12.496666666666666</v>
      </c>
      <c r="W74" s="339">
        <f t="shared" si="61"/>
        <v>13.030000000000001</v>
      </c>
      <c r="X74" s="339">
        <f t="shared" si="62"/>
        <v>13</v>
      </c>
      <c r="Y74" s="339">
        <f t="shared" si="63"/>
        <v>12.440000000000001</v>
      </c>
      <c r="Z74" s="339">
        <f t="shared" si="64"/>
        <v>11.12</v>
      </c>
      <c r="AA74" s="339">
        <f t="shared" si="64"/>
        <v>11.44</v>
      </c>
      <c r="AB74" s="545">
        <f t="shared" si="54"/>
        <v>11.919999999999998</v>
      </c>
      <c r="AC74" s="339">
        <f t="shared" si="54"/>
        <v>12.4</v>
      </c>
      <c r="AK74" s="364" t="s">
        <v>7</v>
      </c>
      <c r="AL74" s="339">
        <v>10</v>
      </c>
      <c r="AM74" s="339">
        <v>12.4</v>
      </c>
    </row>
    <row r="75" spans="1:39" x14ac:dyDescent="0.25">
      <c r="A75" s="364" t="s">
        <v>8</v>
      </c>
      <c r="B75" s="364"/>
      <c r="C75" s="364"/>
      <c r="D75" s="339">
        <f t="shared" si="65"/>
        <v>10.333333333333334</v>
      </c>
      <c r="E75" s="339">
        <f t="shared" si="65"/>
        <v>8</v>
      </c>
      <c r="F75" s="339">
        <f>PRODUCT(F65/4)</f>
        <v>5</v>
      </c>
      <c r="G75" s="339">
        <f>PRODUCT(G65/5)</f>
        <v>16</v>
      </c>
      <c r="H75" s="339">
        <f t="shared" si="66"/>
        <v>12.6</v>
      </c>
      <c r="I75" s="339">
        <f t="shared" si="66"/>
        <v>8</v>
      </c>
      <c r="J75" s="339">
        <f t="shared" si="66"/>
        <v>13.6</v>
      </c>
      <c r="K75" s="339">
        <f t="shared" si="66"/>
        <v>8.6</v>
      </c>
      <c r="L75" s="339">
        <f t="shared" si="66"/>
        <v>10.6</v>
      </c>
      <c r="M75" s="339">
        <f t="shared" si="66"/>
        <v>22.6</v>
      </c>
      <c r="N75" s="339">
        <f t="shared" si="52"/>
        <v>20.8</v>
      </c>
      <c r="O75" s="339">
        <f t="shared" si="52"/>
        <v>12</v>
      </c>
      <c r="P75" s="339">
        <f t="shared" si="55"/>
        <v>41</v>
      </c>
      <c r="R75" s="339">
        <f t="shared" si="56"/>
        <v>115.33333333333331</v>
      </c>
      <c r="S75" s="339">
        <f t="shared" si="57"/>
        <v>11.533333333333331</v>
      </c>
      <c r="T75" s="339">
        <f t="shared" si="58"/>
        <v>9.8333333333333339</v>
      </c>
      <c r="U75" s="339">
        <f t="shared" si="59"/>
        <v>10.386666666666667</v>
      </c>
      <c r="V75" s="339">
        <f t="shared" si="60"/>
        <v>9.92</v>
      </c>
      <c r="W75" s="339">
        <f t="shared" si="61"/>
        <v>11.040000000000001</v>
      </c>
      <c r="X75" s="339">
        <f t="shared" si="62"/>
        <v>11.760000000000002</v>
      </c>
      <c r="Y75" s="339">
        <f t="shared" si="63"/>
        <v>10.680000000000001</v>
      </c>
      <c r="Z75" s="339">
        <f t="shared" si="64"/>
        <v>12.680000000000001</v>
      </c>
      <c r="AA75" s="339">
        <f t="shared" si="64"/>
        <v>15.24</v>
      </c>
      <c r="AB75" s="545">
        <f t="shared" si="54"/>
        <v>14.919999999999998</v>
      </c>
      <c r="AC75" s="339">
        <f t="shared" si="54"/>
        <v>21.4</v>
      </c>
      <c r="AK75" s="364" t="s">
        <v>8</v>
      </c>
      <c r="AL75" s="339">
        <v>41</v>
      </c>
      <c r="AM75" s="339">
        <v>21.4</v>
      </c>
    </row>
    <row r="76" spans="1:39" x14ac:dyDescent="0.25">
      <c r="A76" s="364" t="s">
        <v>6</v>
      </c>
      <c r="B76" s="364"/>
      <c r="C76" s="364"/>
      <c r="D76" s="339">
        <f t="shared" si="65"/>
        <v>114</v>
      </c>
      <c r="E76" s="339">
        <f t="shared" si="65"/>
        <v>37.333333333333336</v>
      </c>
      <c r="F76" s="339">
        <f>PRODUCT(F66/4)</f>
        <v>88.5</v>
      </c>
      <c r="G76" s="339">
        <f>PRODUCT(G66/5)</f>
        <v>59</v>
      </c>
      <c r="H76" s="339">
        <f t="shared" si="66"/>
        <v>145.19999999999999</v>
      </c>
      <c r="I76" s="339">
        <f t="shared" si="66"/>
        <v>71.8</v>
      </c>
      <c r="J76" s="339">
        <f t="shared" si="66"/>
        <v>91</v>
      </c>
      <c r="K76" s="339">
        <f t="shared" si="66"/>
        <v>296</v>
      </c>
      <c r="L76" s="339">
        <f t="shared" si="66"/>
        <v>86.6</v>
      </c>
      <c r="M76" s="339">
        <f t="shared" si="66"/>
        <v>122.4</v>
      </c>
      <c r="N76" s="339">
        <f t="shared" si="52"/>
        <v>133.19999999999999</v>
      </c>
      <c r="O76" s="339">
        <f t="shared" si="52"/>
        <v>0</v>
      </c>
      <c r="P76" s="339">
        <f t="shared" si="55"/>
        <v>0</v>
      </c>
      <c r="R76" s="339">
        <f t="shared" si="56"/>
        <v>1111.8333333333335</v>
      </c>
      <c r="S76" s="339">
        <f t="shared" si="57"/>
        <v>111.18333333333335</v>
      </c>
      <c r="T76" s="339">
        <f t="shared" si="58"/>
        <v>74.708333333333343</v>
      </c>
      <c r="U76" s="339">
        <f t="shared" si="59"/>
        <v>88.806666666666672</v>
      </c>
      <c r="V76" s="339">
        <f t="shared" si="60"/>
        <v>80.36666666666666</v>
      </c>
      <c r="W76" s="339">
        <f t="shared" si="61"/>
        <v>91.1</v>
      </c>
      <c r="X76" s="339">
        <f t="shared" si="62"/>
        <v>132.6</v>
      </c>
      <c r="Y76" s="339">
        <f t="shared" si="63"/>
        <v>138.12</v>
      </c>
      <c r="Z76" s="339">
        <f t="shared" si="64"/>
        <v>133.56</v>
      </c>
      <c r="AA76" s="339">
        <f t="shared" si="64"/>
        <v>145.84</v>
      </c>
      <c r="AB76" s="545">
        <f t="shared" si="54"/>
        <v>127.64000000000001</v>
      </c>
      <c r="AC76" s="339">
        <f t="shared" si="54"/>
        <v>68.44</v>
      </c>
      <c r="AK76" s="364" t="s">
        <v>6</v>
      </c>
      <c r="AL76" s="339">
        <v>0</v>
      </c>
      <c r="AM76" s="339">
        <v>68.44</v>
      </c>
    </row>
  </sheetData>
  <mergeCells count="3">
    <mergeCell ref="A2:Z2"/>
    <mergeCell ref="A58:B58"/>
    <mergeCell ref="A68:C68"/>
  </mergeCells>
  <phoneticPr fontId="1" type="noConversion"/>
  <printOptions horizontalCentered="1" verticalCentered="1"/>
  <pageMargins left="0.44" right="0.25" top="0.37" bottom="0.33" header="0.39" footer="0.3"/>
  <pageSetup scale="42" orientation="landscape" r:id="rId1"/>
  <headerFooter alignWithMargins="0"/>
  <ignoredErrors>
    <ignoredError sqref="T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6"/>
  <sheetViews>
    <sheetView topLeftCell="A2" workbookViewId="0">
      <selection activeCell="R71" sqref="R71"/>
    </sheetView>
  </sheetViews>
  <sheetFormatPr defaultRowHeight="13.2" x14ac:dyDescent="0.25"/>
  <cols>
    <col min="1" max="1" width="29.44140625" style="375" customWidth="1"/>
    <col min="2" max="2" width="7.109375" bestFit="1" customWidth="1"/>
    <col min="3" max="3" width="7.44140625" bestFit="1" customWidth="1"/>
    <col min="4" max="8" width="7.6640625" style="115" bestFit="1" customWidth="1"/>
    <col min="9" max="9" width="7" style="115" customWidth="1"/>
    <col min="10" max="15" width="7.6640625" style="115" bestFit="1" customWidth="1"/>
    <col min="16" max="18" width="7.109375" style="115" customWidth="1"/>
    <col min="19" max="20" width="1.109375" style="190" customWidth="1"/>
    <col min="21" max="21" width="8.88671875" style="115" bestFit="1" customWidth="1"/>
    <col min="22" max="22" width="8.109375" style="115" customWidth="1"/>
    <col min="23" max="24" width="7.88671875" style="115" customWidth="1"/>
    <col min="25" max="25" width="8.109375" style="115" customWidth="1"/>
    <col min="26" max="26" width="8.44140625" style="115" customWidth="1"/>
    <col min="27" max="27" width="7.5546875" style="115" customWidth="1"/>
    <col min="28" max="28" width="7.88671875" style="115" customWidth="1"/>
    <col min="29" max="29" width="7.6640625" style="115" bestFit="1" customWidth="1"/>
    <col min="30" max="30" width="7.5546875" style="115" customWidth="1"/>
    <col min="31" max="35" width="8.44140625" style="115" customWidth="1"/>
    <col min="36" max="36" width="6.44140625" customWidth="1"/>
    <col min="43" max="43" width="34.88671875" style="104" customWidth="1"/>
    <col min="44" max="44" width="8.33203125" style="115" bestFit="1" customWidth="1"/>
    <col min="45" max="45" width="8.44140625" style="115" customWidth="1"/>
  </cols>
  <sheetData>
    <row r="1" spans="1:45" ht="27" x14ac:dyDescent="0.3">
      <c r="S1" s="188"/>
      <c r="T1" s="188"/>
      <c r="AB1" s="189"/>
      <c r="AC1" s="189"/>
      <c r="AD1" s="189"/>
      <c r="AE1" s="189"/>
      <c r="AF1" s="189"/>
      <c r="AG1" s="189"/>
      <c r="AH1" s="189"/>
      <c r="AI1" s="189"/>
      <c r="AQ1" s="289" t="s">
        <v>129</v>
      </c>
      <c r="AS1" s="189"/>
    </row>
    <row r="2" spans="1:45" ht="20.25" customHeight="1" x14ac:dyDescent="0.3">
      <c r="A2" s="627" t="s">
        <v>14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231"/>
      <c r="AH2" s="493"/>
      <c r="AI2" s="530"/>
      <c r="AQ2" s="36"/>
      <c r="AR2"/>
      <c r="AS2"/>
    </row>
    <row r="3" spans="1:45" ht="6.6" customHeight="1" x14ac:dyDescent="0.25">
      <c r="L3" s="174"/>
      <c r="M3" s="174"/>
      <c r="N3" s="174"/>
      <c r="O3" s="174"/>
      <c r="P3" s="174"/>
      <c r="Q3" s="174"/>
      <c r="R3" s="174"/>
      <c r="AR3" s="174"/>
    </row>
    <row r="4" spans="1:45" s="292" customFormat="1" ht="31.35" customHeight="1" x14ac:dyDescent="0.25">
      <c r="A4" s="507" t="s">
        <v>23</v>
      </c>
      <c r="B4" s="301">
        <v>2001</v>
      </c>
      <c r="C4" s="301">
        <v>2002</v>
      </c>
      <c r="D4" s="301">
        <v>2003</v>
      </c>
      <c r="E4" s="301">
        <v>2004</v>
      </c>
      <c r="F4" s="301">
        <v>2005</v>
      </c>
      <c r="G4" s="301">
        <v>2006</v>
      </c>
      <c r="H4" s="301">
        <v>2007</v>
      </c>
      <c r="I4" s="508">
        <v>2008</v>
      </c>
      <c r="J4" s="508">
        <v>2009</v>
      </c>
      <c r="K4" s="508">
        <v>2010</v>
      </c>
      <c r="L4" s="508">
        <v>2011</v>
      </c>
      <c r="M4" s="508">
        <v>2012</v>
      </c>
      <c r="N4" s="508">
        <v>2013</v>
      </c>
      <c r="O4" s="509">
        <v>2014</v>
      </c>
      <c r="P4" s="509">
        <v>2015</v>
      </c>
      <c r="Q4" s="508">
        <v>2016</v>
      </c>
      <c r="R4" s="508">
        <v>2017</v>
      </c>
      <c r="S4" s="516"/>
      <c r="T4" s="516"/>
      <c r="U4" s="304" t="s">
        <v>9</v>
      </c>
      <c r="V4" s="305" t="s">
        <v>117</v>
      </c>
      <c r="W4" s="511" t="s">
        <v>118</v>
      </c>
      <c r="X4" s="511" t="s">
        <v>106</v>
      </c>
      <c r="Y4" s="511" t="s">
        <v>107</v>
      </c>
      <c r="Z4" s="511" t="s">
        <v>116</v>
      </c>
      <c r="AA4" s="511" t="s">
        <v>109</v>
      </c>
      <c r="AB4" s="511" t="s">
        <v>110</v>
      </c>
      <c r="AC4" s="511" t="s">
        <v>111</v>
      </c>
      <c r="AD4" s="511" t="s">
        <v>112</v>
      </c>
      <c r="AE4" s="512" t="s">
        <v>113</v>
      </c>
      <c r="AF4" s="512" t="s">
        <v>119</v>
      </c>
      <c r="AG4" s="512" t="s">
        <v>135</v>
      </c>
      <c r="AH4" s="512" t="s">
        <v>162</v>
      </c>
      <c r="AI4" s="511" t="s">
        <v>167</v>
      </c>
      <c r="AQ4" s="299" t="s">
        <v>23</v>
      </c>
      <c r="AR4" s="508">
        <v>2017</v>
      </c>
      <c r="AS4" s="600" t="s">
        <v>167</v>
      </c>
    </row>
    <row r="5" spans="1:45" ht="13.8" x14ac:dyDescent="0.25">
      <c r="A5" s="376" t="s">
        <v>11</v>
      </c>
      <c r="B5" s="24">
        <v>115</v>
      </c>
      <c r="C5" s="24">
        <v>391</v>
      </c>
      <c r="D5" s="24">
        <v>476</v>
      </c>
      <c r="E5" s="24">
        <v>338</v>
      </c>
      <c r="F5" s="24">
        <v>273</v>
      </c>
      <c r="G5" s="24">
        <v>239</v>
      </c>
      <c r="H5" s="24">
        <v>153</v>
      </c>
      <c r="I5" s="24">
        <v>151</v>
      </c>
      <c r="J5" s="24">
        <v>145</v>
      </c>
      <c r="K5" s="24">
        <v>112</v>
      </c>
      <c r="L5" s="24">
        <v>88</v>
      </c>
      <c r="M5" s="24">
        <v>0</v>
      </c>
      <c r="N5" s="24">
        <v>0</v>
      </c>
      <c r="O5" s="408">
        <v>0</v>
      </c>
      <c r="P5" s="408">
        <v>119</v>
      </c>
      <c r="Q5" s="24">
        <v>80</v>
      </c>
      <c r="R5" s="24">
        <v>127</v>
      </c>
      <c r="S5" s="191"/>
      <c r="T5" s="191"/>
      <c r="U5" s="3">
        <f>SUM(B5:R5)</f>
        <v>2807</v>
      </c>
      <c r="V5" s="3">
        <f>AVERAGE(B5:R5)</f>
        <v>165.11764705882354</v>
      </c>
      <c r="W5" s="3">
        <f t="shared" ref="W5:AD5" si="0">AVERAGE(B5:F5)</f>
        <v>318.60000000000002</v>
      </c>
      <c r="X5" s="3">
        <f t="shared" si="0"/>
        <v>343.4</v>
      </c>
      <c r="Y5" s="3">
        <f t="shared" si="0"/>
        <v>295.8</v>
      </c>
      <c r="Z5" s="3">
        <f t="shared" si="0"/>
        <v>230.8</v>
      </c>
      <c r="AA5" s="3">
        <f t="shared" si="0"/>
        <v>192.2</v>
      </c>
      <c r="AB5" s="3">
        <f t="shared" si="0"/>
        <v>160</v>
      </c>
      <c r="AC5" s="3">
        <f t="shared" si="0"/>
        <v>129.80000000000001</v>
      </c>
      <c r="AD5" s="3">
        <f t="shared" si="0"/>
        <v>99.2</v>
      </c>
      <c r="AE5" s="192">
        <f>AVERAGE(J5:N5)</f>
        <v>69</v>
      </c>
      <c r="AF5" s="192">
        <f>AVERAGE(K5:O5)</f>
        <v>40</v>
      </c>
      <c r="AG5" s="192">
        <f>AVERAGE(L5:P5)</f>
        <v>41.4</v>
      </c>
      <c r="AH5" s="192">
        <f t="shared" ref="AH5:AI10" si="1">AVERAGE(M5:Q5)</f>
        <v>39.799999999999997</v>
      </c>
      <c r="AI5" s="3">
        <f>AVERAGE(N5:R5)</f>
        <v>65.2</v>
      </c>
      <c r="AQ5" s="141" t="s">
        <v>11</v>
      </c>
      <c r="AR5" s="24">
        <v>127</v>
      </c>
      <c r="AS5" s="24">
        <v>65.2</v>
      </c>
    </row>
    <row r="6" spans="1:45" ht="13.8" x14ac:dyDescent="0.25">
      <c r="A6" s="377" t="s">
        <v>32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138</v>
      </c>
      <c r="K6" s="56">
        <v>116</v>
      </c>
      <c r="L6" s="56">
        <v>138</v>
      </c>
      <c r="M6" s="56">
        <v>164</v>
      </c>
      <c r="N6" s="56">
        <v>127</v>
      </c>
      <c r="O6" s="612">
        <v>156</v>
      </c>
      <c r="P6" s="612">
        <v>147</v>
      </c>
      <c r="Q6" s="56">
        <v>156</v>
      </c>
      <c r="R6" s="56">
        <v>121</v>
      </c>
      <c r="S6" s="191"/>
      <c r="T6" s="191"/>
      <c r="U6" s="47">
        <f>SUM(B6:R6)</f>
        <v>1263</v>
      </c>
      <c r="V6" s="47">
        <f>AVERAGE(B6:R6)</f>
        <v>74.294117647058826</v>
      </c>
      <c r="W6" s="47">
        <f t="shared" ref="W6:AC6" si="2">AVERAGE(B6:F6)</f>
        <v>0</v>
      </c>
      <c r="X6" s="47">
        <f t="shared" si="2"/>
        <v>0</v>
      </c>
      <c r="Y6" s="47">
        <f t="shared" si="2"/>
        <v>0</v>
      </c>
      <c r="Z6" s="47">
        <f t="shared" si="2"/>
        <v>0</v>
      </c>
      <c r="AA6" s="47">
        <f t="shared" si="2"/>
        <v>27.6</v>
      </c>
      <c r="AB6" s="47">
        <f t="shared" si="2"/>
        <v>50.8</v>
      </c>
      <c r="AC6" s="47">
        <f t="shared" si="2"/>
        <v>78.400000000000006</v>
      </c>
      <c r="AD6" s="47">
        <f t="shared" ref="AD6:AE9" si="3">AVERAGE(I6:M6)</f>
        <v>111.2</v>
      </c>
      <c r="AE6" s="136">
        <f>AVERAGE(B6:N6)</f>
        <v>52.53846153846154</v>
      </c>
      <c r="AF6" s="136">
        <f t="shared" ref="AF6:AG10" si="4">AVERAGE(K6:O6)</f>
        <v>140.19999999999999</v>
      </c>
      <c r="AG6" s="136">
        <f t="shared" si="4"/>
        <v>146.4</v>
      </c>
      <c r="AH6" s="136">
        <f t="shared" si="1"/>
        <v>150</v>
      </c>
      <c r="AI6" s="47">
        <f t="shared" si="1"/>
        <v>141.4</v>
      </c>
      <c r="AQ6" s="142" t="s">
        <v>32</v>
      </c>
      <c r="AR6" s="56">
        <v>121</v>
      </c>
      <c r="AS6" s="56">
        <v>141.4</v>
      </c>
    </row>
    <row r="7" spans="1:45" ht="13.8" x14ac:dyDescent="0.25">
      <c r="A7" s="378" t="s">
        <v>12</v>
      </c>
      <c r="B7" s="57">
        <v>56</v>
      </c>
      <c r="C7" s="57">
        <v>76</v>
      </c>
      <c r="D7" s="57">
        <v>179</v>
      </c>
      <c r="E7" s="57">
        <v>163</v>
      </c>
      <c r="F7" s="57">
        <v>48</v>
      </c>
      <c r="G7" s="57">
        <v>82</v>
      </c>
      <c r="H7" s="57">
        <v>56</v>
      </c>
      <c r="I7" s="57">
        <v>114</v>
      </c>
      <c r="J7" s="57">
        <v>105</v>
      </c>
      <c r="K7" s="57">
        <v>59</v>
      </c>
      <c r="L7" s="57">
        <v>23</v>
      </c>
      <c r="M7" s="57">
        <v>104</v>
      </c>
      <c r="N7" s="57">
        <v>71</v>
      </c>
      <c r="O7" s="613">
        <v>63</v>
      </c>
      <c r="P7" s="613">
        <v>72</v>
      </c>
      <c r="Q7" s="57">
        <v>16</v>
      </c>
      <c r="R7" s="57">
        <v>104</v>
      </c>
      <c r="S7" s="191"/>
      <c r="T7" s="191"/>
      <c r="U7" s="58">
        <f>SUM(B7:R7)</f>
        <v>1391</v>
      </c>
      <c r="V7" s="3">
        <f>AVERAGE(B7:R7)</f>
        <v>81.82352941176471</v>
      </c>
      <c r="W7" s="58">
        <f>AVERAGE(B7:F7)</f>
        <v>104.4</v>
      </c>
      <c r="X7" s="58">
        <f t="shared" ref="X7:Z10" si="5">AVERAGE(C7:G7)</f>
        <v>109.6</v>
      </c>
      <c r="Y7" s="58">
        <f t="shared" si="5"/>
        <v>105.6</v>
      </c>
      <c r="Z7" s="58">
        <f t="shared" si="5"/>
        <v>92.6</v>
      </c>
      <c r="AA7" s="58">
        <f t="shared" ref="AA7:AC10" si="6">AVERAGE(F7:J7)</f>
        <v>81</v>
      </c>
      <c r="AB7" s="58">
        <f t="shared" si="6"/>
        <v>83.2</v>
      </c>
      <c r="AC7" s="58">
        <f t="shared" si="6"/>
        <v>71.400000000000006</v>
      </c>
      <c r="AD7" s="3">
        <f t="shared" si="3"/>
        <v>81</v>
      </c>
      <c r="AE7" s="192">
        <f>AVERAGE(B7:N7)</f>
        <v>87.384615384615387</v>
      </c>
      <c r="AF7" s="192">
        <f t="shared" si="4"/>
        <v>64</v>
      </c>
      <c r="AG7" s="192">
        <f t="shared" si="4"/>
        <v>66.599999999999994</v>
      </c>
      <c r="AH7" s="192">
        <f t="shared" si="1"/>
        <v>65.2</v>
      </c>
      <c r="AI7" s="3">
        <f t="shared" si="1"/>
        <v>65.2</v>
      </c>
      <c r="AQ7" s="143" t="s">
        <v>12</v>
      </c>
      <c r="AR7" s="57">
        <v>104</v>
      </c>
      <c r="AS7" s="24">
        <v>65.2</v>
      </c>
    </row>
    <row r="8" spans="1:45" ht="13.8" x14ac:dyDescent="0.25">
      <c r="A8" s="377" t="s">
        <v>13</v>
      </c>
      <c r="B8" s="56">
        <f t="shared" ref="B8:J8" si="7">SUM(B5:B7)</f>
        <v>171</v>
      </c>
      <c r="C8" s="56">
        <f t="shared" si="7"/>
        <v>467</v>
      </c>
      <c r="D8" s="56">
        <f t="shared" si="7"/>
        <v>655</v>
      </c>
      <c r="E8" s="56">
        <f t="shared" si="7"/>
        <v>501</v>
      </c>
      <c r="F8" s="56">
        <f t="shared" si="7"/>
        <v>321</v>
      </c>
      <c r="G8" s="56">
        <f t="shared" si="7"/>
        <v>321</v>
      </c>
      <c r="H8" s="56">
        <f t="shared" si="7"/>
        <v>209</v>
      </c>
      <c r="I8" s="56">
        <f t="shared" si="7"/>
        <v>265</v>
      </c>
      <c r="J8" s="56">
        <f t="shared" si="7"/>
        <v>388</v>
      </c>
      <c r="K8" s="56">
        <f t="shared" ref="K8:R8" si="8">SUM(K5:K7)</f>
        <v>287</v>
      </c>
      <c r="L8" s="56">
        <f t="shared" si="8"/>
        <v>249</v>
      </c>
      <c r="M8" s="56">
        <f t="shared" si="8"/>
        <v>268</v>
      </c>
      <c r="N8" s="56">
        <f t="shared" si="8"/>
        <v>198</v>
      </c>
      <c r="O8" s="612">
        <f t="shared" si="8"/>
        <v>219</v>
      </c>
      <c r="P8" s="612">
        <f t="shared" si="8"/>
        <v>338</v>
      </c>
      <c r="Q8" s="56">
        <f t="shared" si="8"/>
        <v>252</v>
      </c>
      <c r="R8" s="56">
        <f t="shared" si="8"/>
        <v>352</v>
      </c>
      <c r="S8" s="191"/>
      <c r="T8" s="191"/>
      <c r="U8" s="47">
        <f>SUM(B8:M8)</f>
        <v>4102</v>
      </c>
      <c r="V8" s="47">
        <f>AVERAGE(B8:M8)</f>
        <v>341.83333333333331</v>
      </c>
      <c r="W8" s="47">
        <f>AVERAGE(B8:F8)</f>
        <v>423</v>
      </c>
      <c r="X8" s="47">
        <f t="shared" si="5"/>
        <v>453</v>
      </c>
      <c r="Y8" s="47">
        <f t="shared" si="5"/>
        <v>401.4</v>
      </c>
      <c r="Z8" s="47">
        <f t="shared" si="5"/>
        <v>323.39999999999998</v>
      </c>
      <c r="AA8" s="47">
        <f t="shared" si="6"/>
        <v>300.8</v>
      </c>
      <c r="AB8" s="47">
        <f t="shared" si="6"/>
        <v>294</v>
      </c>
      <c r="AC8" s="47">
        <f t="shared" si="6"/>
        <v>279.60000000000002</v>
      </c>
      <c r="AD8" s="47">
        <f t="shared" si="3"/>
        <v>291.39999999999998</v>
      </c>
      <c r="AE8" s="136">
        <f t="shared" si="3"/>
        <v>278</v>
      </c>
      <c r="AF8" s="136">
        <f t="shared" si="4"/>
        <v>244.2</v>
      </c>
      <c r="AG8" s="136">
        <f t="shared" si="4"/>
        <v>254.4</v>
      </c>
      <c r="AH8" s="136">
        <f t="shared" si="1"/>
        <v>255</v>
      </c>
      <c r="AI8" s="47">
        <f t="shared" si="1"/>
        <v>271.8</v>
      </c>
      <c r="AQ8" s="142" t="s">
        <v>13</v>
      </c>
      <c r="AR8" s="56">
        <v>352</v>
      </c>
      <c r="AS8" s="56">
        <v>271.8</v>
      </c>
    </row>
    <row r="9" spans="1:45" ht="13.8" x14ac:dyDescent="0.25">
      <c r="A9" s="378" t="s">
        <v>37</v>
      </c>
      <c r="B9" s="75">
        <v>16</v>
      </c>
      <c r="C9" s="57">
        <v>24</v>
      </c>
      <c r="D9" s="58">
        <v>20</v>
      </c>
      <c r="E9" s="58">
        <v>39</v>
      </c>
      <c r="F9" s="58">
        <v>13</v>
      </c>
      <c r="G9" s="58">
        <v>27</v>
      </c>
      <c r="H9" s="58">
        <v>15</v>
      </c>
      <c r="I9" s="58">
        <v>25</v>
      </c>
      <c r="J9" s="58">
        <v>32</v>
      </c>
      <c r="K9" s="58">
        <v>18</v>
      </c>
      <c r="L9" s="58">
        <v>5</v>
      </c>
      <c r="M9" s="58">
        <v>26</v>
      </c>
      <c r="N9" s="58">
        <v>18</v>
      </c>
      <c r="O9" s="193">
        <v>18</v>
      </c>
      <c r="P9" s="193">
        <v>20</v>
      </c>
      <c r="Q9" s="58">
        <v>4</v>
      </c>
      <c r="R9" s="58">
        <v>29</v>
      </c>
      <c r="S9" s="191"/>
      <c r="T9" s="191"/>
      <c r="U9" s="58">
        <f>SUM(B9:R9)</f>
        <v>349</v>
      </c>
      <c r="V9" s="3">
        <f>AVERAGE(B9:R9)</f>
        <v>20.529411764705884</v>
      </c>
      <c r="W9" s="58">
        <f>AVERAGE(B9:F9)</f>
        <v>22.4</v>
      </c>
      <c r="X9" s="58">
        <f t="shared" si="5"/>
        <v>24.6</v>
      </c>
      <c r="Y9" s="58">
        <f t="shared" si="5"/>
        <v>22.8</v>
      </c>
      <c r="Z9" s="58">
        <f t="shared" si="5"/>
        <v>23.8</v>
      </c>
      <c r="AA9" s="58">
        <f t="shared" si="6"/>
        <v>22.4</v>
      </c>
      <c r="AB9" s="58">
        <f t="shared" si="6"/>
        <v>23.4</v>
      </c>
      <c r="AC9" s="58">
        <f t="shared" si="6"/>
        <v>19</v>
      </c>
      <c r="AD9" s="3">
        <f t="shared" si="3"/>
        <v>21.2</v>
      </c>
      <c r="AE9" s="192">
        <f>AVERAGE(B9:N9)</f>
        <v>21.384615384615383</v>
      </c>
      <c r="AF9" s="192">
        <f t="shared" si="4"/>
        <v>17</v>
      </c>
      <c r="AG9" s="192">
        <f t="shared" si="4"/>
        <v>17.399999999999999</v>
      </c>
      <c r="AH9" s="192">
        <f t="shared" si="1"/>
        <v>17.2</v>
      </c>
      <c r="AI9" s="3">
        <f t="shared" si="1"/>
        <v>17.8</v>
      </c>
      <c r="AQ9" s="143" t="s">
        <v>37</v>
      </c>
      <c r="AR9" s="57">
        <v>29</v>
      </c>
      <c r="AS9" s="24">
        <v>17.8</v>
      </c>
    </row>
    <row r="10" spans="1:45" ht="13.8" x14ac:dyDescent="0.25">
      <c r="A10" s="377" t="s">
        <v>33</v>
      </c>
      <c r="B10" s="74">
        <v>5</v>
      </c>
      <c r="C10" s="56">
        <v>8</v>
      </c>
      <c r="D10" s="47">
        <v>2</v>
      </c>
      <c r="E10" s="47">
        <v>12</v>
      </c>
      <c r="F10" s="47">
        <v>1</v>
      </c>
      <c r="G10" s="47">
        <v>19</v>
      </c>
      <c r="H10" s="47">
        <v>11</v>
      </c>
      <c r="I10" s="47">
        <v>3</v>
      </c>
      <c r="J10" s="47">
        <v>7</v>
      </c>
      <c r="K10" s="47">
        <v>7</v>
      </c>
      <c r="L10" s="47">
        <v>3</v>
      </c>
      <c r="M10" s="47">
        <v>14</v>
      </c>
      <c r="N10" s="47">
        <v>8</v>
      </c>
      <c r="O10" s="136">
        <v>12</v>
      </c>
      <c r="P10" s="136">
        <v>8</v>
      </c>
      <c r="Q10" s="47">
        <v>13</v>
      </c>
      <c r="R10" s="47">
        <v>6</v>
      </c>
      <c r="S10" s="191"/>
      <c r="T10" s="191"/>
      <c r="U10" s="47">
        <f>SUM(B10:R10)</f>
        <v>139</v>
      </c>
      <c r="V10" s="47">
        <f>AVERAGE(B10:R10)</f>
        <v>8.1764705882352935</v>
      </c>
      <c r="W10" s="47">
        <f>AVERAGE(B10:F10)</f>
        <v>5.6</v>
      </c>
      <c r="X10" s="47">
        <f t="shared" si="5"/>
        <v>8.4</v>
      </c>
      <c r="Y10" s="47">
        <f t="shared" si="5"/>
        <v>9</v>
      </c>
      <c r="Z10" s="47">
        <f t="shared" si="5"/>
        <v>9.1999999999999993</v>
      </c>
      <c r="AA10" s="47">
        <f t="shared" si="6"/>
        <v>8.1999999999999993</v>
      </c>
      <c r="AB10" s="47">
        <f t="shared" si="6"/>
        <v>9.4</v>
      </c>
      <c r="AC10" s="47">
        <f t="shared" si="6"/>
        <v>6.2</v>
      </c>
      <c r="AD10" s="47">
        <f>AVERAGE(I10:M10)</f>
        <v>6.8</v>
      </c>
      <c r="AE10" s="136">
        <f>AVERAGE(B10:N10)</f>
        <v>7.6923076923076925</v>
      </c>
      <c r="AF10" s="136">
        <f t="shared" si="4"/>
        <v>8.8000000000000007</v>
      </c>
      <c r="AG10" s="136">
        <f t="shared" si="4"/>
        <v>9</v>
      </c>
      <c r="AH10" s="136">
        <f t="shared" si="1"/>
        <v>11</v>
      </c>
      <c r="AI10" s="47">
        <f t="shared" si="1"/>
        <v>9.4</v>
      </c>
      <c r="AQ10" s="142" t="s">
        <v>33</v>
      </c>
      <c r="AR10" s="56">
        <v>6</v>
      </c>
      <c r="AS10" s="56">
        <v>9.4</v>
      </c>
    </row>
    <row r="11" spans="1:45" ht="13.8" x14ac:dyDescent="0.25">
      <c r="A11" s="379"/>
      <c r="B11" s="29"/>
      <c r="C11" s="2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91"/>
      <c r="T11" s="191"/>
      <c r="U11" s="21"/>
      <c r="V11" s="21"/>
      <c r="W11" s="21"/>
      <c r="X11" s="21"/>
      <c r="Y11" s="21"/>
      <c r="Z11" s="21"/>
      <c r="AA11" s="21"/>
      <c r="AB11" s="76"/>
      <c r="AC11" s="76"/>
      <c r="AD11" s="21"/>
      <c r="AE11" s="21"/>
      <c r="AF11" s="21"/>
      <c r="AG11" s="21"/>
      <c r="AH11" s="21"/>
      <c r="AI11" s="21"/>
      <c r="AQ11" s="144"/>
      <c r="AR11" s="21"/>
      <c r="AS11" s="21"/>
    </row>
    <row r="12" spans="1:45" s="292" customFormat="1" ht="34.5" customHeight="1" x14ac:dyDescent="0.25">
      <c r="A12" s="507" t="s">
        <v>148</v>
      </c>
      <c r="B12" s="301">
        <v>2001</v>
      </c>
      <c r="C12" s="301">
        <v>2002</v>
      </c>
      <c r="D12" s="301">
        <v>2003</v>
      </c>
      <c r="E12" s="301">
        <v>2004</v>
      </c>
      <c r="F12" s="301">
        <v>2005</v>
      </c>
      <c r="G12" s="301">
        <v>2006</v>
      </c>
      <c r="H12" s="301">
        <v>2007</v>
      </c>
      <c r="I12" s="508">
        <v>2008</v>
      </c>
      <c r="J12" s="508">
        <v>2009</v>
      </c>
      <c r="K12" s="515"/>
      <c r="L12" s="515"/>
      <c r="M12" s="515"/>
      <c r="N12" s="515"/>
      <c r="O12" s="515"/>
      <c r="P12" s="515"/>
      <c r="Q12" s="515"/>
      <c r="R12" s="515"/>
      <c r="S12" s="516"/>
      <c r="T12" s="516"/>
      <c r="U12" s="304" t="s">
        <v>9</v>
      </c>
      <c r="V12" s="305" t="s">
        <v>117</v>
      </c>
      <c r="W12" s="511" t="s">
        <v>118</v>
      </c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Q12" s="299" t="s">
        <v>148</v>
      </c>
      <c r="AR12" s="508"/>
      <c r="AS12" s="511"/>
    </row>
    <row r="13" spans="1:45" ht="13.8" x14ac:dyDescent="0.25">
      <c r="A13" s="376" t="s">
        <v>11</v>
      </c>
      <c r="B13" s="24">
        <v>145</v>
      </c>
      <c r="C13" s="24">
        <v>91</v>
      </c>
      <c r="D13" s="3">
        <v>63</v>
      </c>
      <c r="E13" s="3">
        <v>56</v>
      </c>
      <c r="F13" s="3">
        <v>24</v>
      </c>
      <c r="G13" s="3">
        <v>0</v>
      </c>
      <c r="H13" s="3">
        <v>0</v>
      </c>
      <c r="I13" s="3">
        <v>0</v>
      </c>
      <c r="J13" s="3">
        <v>91</v>
      </c>
      <c r="K13" s="201"/>
      <c r="L13" s="201"/>
      <c r="M13" s="201"/>
      <c r="N13" s="201"/>
      <c r="O13" s="201"/>
      <c r="P13" s="201"/>
      <c r="Q13" s="201"/>
      <c r="R13" s="201"/>
      <c r="S13" s="191"/>
      <c r="T13" s="191"/>
      <c r="U13" s="3">
        <f>SUM(B13:P13)</f>
        <v>470</v>
      </c>
      <c r="V13" s="3">
        <f t="shared" ref="V13:V18" si="9">AVERAGE(B13:J13)</f>
        <v>52.222222222222221</v>
      </c>
      <c r="W13" s="3">
        <f t="shared" ref="W13:W18" si="10">AVERAGE(B13:J13)</f>
        <v>52.222222222222221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Q13" s="141" t="s">
        <v>11</v>
      </c>
      <c r="AR13" s="3"/>
      <c r="AS13" s="3"/>
    </row>
    <row r="14" spans="1:45" ht="13.8" x14ac:dyDescent="0.25">
      <c r="A14" s="377" t="s">
        <v>32</v>
      </c>
      <c r="B14" s="56">
        <v>0</v>
      </c>
      <c r="C14" s="56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80</v>
      </c>
      <c r="K14" s="201"/>
      <c r="L14" s="201"/>
      <c r="M14" s="201"/>
      <c r="N14" s="201"/>
      <c r="O14" s="201"/>
      <c r="P14" s="201"/>
      <c r="Q14" s="201"/>
      <c r="R14" s="201"/>
      <c r="S14" s="191"/>
      <c r="T14" s="191"/>
      <c r="U14" s="47">
        <f>SUM(B14:P14)</f>
        <v>80</v>
      </c>
      <c r="V14" s="47">
        <f t="shared" si="9"/>
        <v>8.8888888888888893</v>
      </c>
      <c r="W14" s="47">
        <f t="shared" si="10"/>
        <v>8.8888888888888893</v>
      </c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Q14" s="142" t="s">
        <v>32</v>
      </c>
      <c r="AR14" s="47"/>
      <c r="AS14" s="47"/>
    </row>
    <row r="15" spans="1:45" ht="13.8" x14ac:dyDescent="0.25">
      <c r="A15" s="378" t="s">
        <v>12</v>
      </c>
      <c r="B15" s="57">
        <v>38</v>
      </c>
      <c r="C15" s="57">
        <v>11</v>
      </c>
      <c r="D15" s="58">
        <v>52</v>
      </c>
      <c r="E15" s="58">
        <v>19</v>
      </c>
      <c r="F15" s="58">
        <v>0</v>
      </c>
      <c r="G15" s="58">
        <v>0</v>
      </c>
      <c r="H15" s="58">
        <v>0</v>
      </c>
      <c r="I15" s="58">
        <v>0</v>
      </c>
      <c r="J15" s="58">
        <v>92</v>
      </c>
      <c r="K15" s="201"/>
      <c r="L15" s="201"/>
      <c r="M15" s="201"/>
      <c r="N15" s="201"/>
      <c r="O15" s="201"/>
      <c r="P15" s="201"/>
      <c r="Q15" s="201"/>
      <c r="R15" s="201"/>
      <c r="S15" s="191"/>
      <c r="T15" s="191"/>
      <c r="U15" s="58">
        <f>SUM(B15:P15)</f>
        <v>212</v>
      </c>
      <c r="V15" s="3">
        <f t="shared" si="9"/>
        <v>23.555555555555557</v>
      </c>
      <c r="W15" s="58">
        <f t="shared" si="10"/>
        <v>23.555555555555557</v>
      </c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Q15" s="143" t="s">
        <v>12</v>
      </c>
      <c r="AR15" s="58"/>
      <c r="AS15" s="58"/>
    </row>
    <row r="16" spans="1:45" ht="13.8" x14ac:dyDescent="0.25">
      <c r="A16" s="377" t="s">
        <v>13</v>
      </c>
      <c r="B16" s="56">
        <f t="shared" ref="B16:I16" si="11">SUM(B13:B15)</f>
        <v>183</v>
      </c>
      <c r="C16" s="56">
        <f t="shared" si="11"/>
        <v>102</v>
      </c>
      <c r="D16" s="47">
        <f t="shared" si="11"/>
        <v>115</v>
      </c>
      <c r="E16" s="47">
        <f t="shared" si="11"/>
        <v>75</v>
      </c>
      <c r="F16" s="47">
        <f t="shared" si="11"/>
        <v>24</v>
      </c>
      <c r="G16" s="47">
        <f t="shared" si="11"/>
        <v>0</v>
      </c>
      <c r="H16" s="47">
        <f t="shared" si="11"/>
        <v>0</v>
      </c>
      <c r="I16" s="47">
        <f t="shared" si="11"/>
        <v>0</v>
      </c>
      <c r="J16" s="47">
        <f>SUM(J13:J15)</f>
        <v>263</v>
      </c>
      <c r="K16" s="201"/>
      <c r="L16" s="201"/>
      <c r="M16" s="201"/>
      <c r="N16" s="201"/>
      <c r="O16" s="201"/>
      <c r="P16" s="201"/>
      <c r="Q16" s="201"/>
      <c r="R16" s="201"/>
      <c r="S16" s="191"/>
      <c r="T16" s="191"/>
      <c r="U16" s="47">
        <f>SUM(B16:M16)</f>
        <v>762</v>
      </c>
      <c r="V16" s="47">
        <f t="shared" si="9"/>
        <v>84.666666666666671</v>
      </c>
      <c r="W16" s="47">
        <f t="shared" si="10"/>
        <v>84.666666666666671</v>
      </c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Q16" s="142" t="s">
        <v>13</v>
      </c>
      <c r="AR16" s="47"/>
      <c r="AS16" s="47"/>
    </row>
    <row r="17" spans="1:46" ht="13.8" x14ac:dyDescent="0.25">
      <c r="A17" s="378" t="s">
        <v>37</v>
      </c>
      <c r="B17" s="57">
        <v>12</v>
      </c>
      <c r="C17" s="57">
        <v>4</v>
      </c>
      <c r="D17" s="58">
        <v>9</v>
      </c>
      <c r="E17" s="58">
        <v>4</v>
      </c>
      <c r="F17" s="58">
        <v>0</v>
      </c>
      <c r="G17" s="58">
        <v>0</v>
      </c>
      <c r="H17" s="58">
        <v>0</v>
      </c>
      <c r="I17" s="58">
        <v>0</v>
      </c>
      <c r="J17" s="58">
        <v>26</v>
      </c>
      <c r="K17" s="201"/>
      <c r="L17" s="201"/>
      <c r="M17" s="201"/>
      <c r="N17" s="201"/>
      <c r="O17" s="201"/>
      <c r="P17" s="201"/>
      <c r="Q17" s="201"/>
      <c r="R17" s="201"/>
      <c r="S17" s="191"/>
      <c r="T17" s="191"/>
      <c r="U17" s="58">
        <f>SUM(B17:P17)</f>
        <v>55</v>
      </c>
      <c r="V17" s="3">
        <f t="shared" si="9"/>
        <v>6.1111111111111107</v>
      </c>
      <c r="W17" s="58">
        <f t="shared" si="10"/>
        <v>6.1111111111111107</v>
      </c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Q17" s="143" t="s">
        <v>37</v>
      </c>
      <c r="AR17" s="58"/>
      <c r="AS17" s="58"/>
    </row>
    <row r="18" spans="1:46" ht="13.8" x14ac:dyDescent="0.25">
      <c r="A18" s="377" t="s">
        <v>33</v>
      </c>
      <c r="B18" s="56">
        <v>18</v>
      </c>
      <c r="C18" s="56"/>
      <c r="D18" s="47"/>
      <c r="E18" s="47">
        <v>6</v>
      </c>
      <c r="F18" s="47">
        <v>11</v>
      </c>
      <c r="G18" s="47">
        <v>3</v>
      </c>
      <c r="H18" s="47">
        <v>7</v>
      </c>
      <c r="I18" s="47">
        <v>2</v>
      </c>
      <c r="J18" s="47">
        <v>6</v>
      </c>
      <c r="K18" s="201"/>
      <c r="L18" s="201"/>
      <c r="M18" s="201"/>
      <c r="N18" s="201"/>
      <c r="O18" s="201"/>
      <c r="P18" s="201"/>
      <c r="Q18" s="201"/>
      <c r="R18" s="201"/>
      <c r="S18" s="191"/>
      <c r="T18" s="191"/>
      <c r="U18" s="47">
        <f>SUM(B18:P18)</f>
        <v>53</v>
      </c>
      <c r="V18" s="47">
        <f t="shared" si="9"/>
        <v>7.5714285714285712</v>
      </c>
      <c r="W18" s="47">
        <f t="shared" si="10"/>
        <v>7.5714285714285712</v>
      </c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Q18" s="142" t="s">
        <v>33</v>
      </c>
      <c r="AR18" s="47"/>
      <c r="AS18" s="47"/>
    </row>
    <row r="19" spans="1:46" ht="13.8" x14ac:dyDescent="0.25">
      <c r="A19" s="380"/>
      <c r="B19" s="20"/>
      <c r="C19" s="20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506"/>
      <c r="R19" s="45"/>
      <c r="S19" s="191"/>
      <c r="T19" s="191"/>
      <c r="U19" s="21"/>
      <c r="V19" s="21"/>
      <c r="W19" s="21"/>
      <c r="X19" s="45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Q19" s="145"/>
      <c r="AR19" s="45"/>
      <c r="AS19" s="174"/>
    </row>
    <row r="20" spans="1:46" s="292" customFormat="1" ht="38.25" customHeight="1" x14ac:dyDescent="0.25">
      <c r="A20" s="507" t="s">
        <v>51</v>
      </c>
      <c r="B20" s="301">
        <v>2001</v>
      </c>
      <c r="C20" s="301">
        <v>2002</v>
      </c>
      <c r="D20" s="301">
        <v>2003</v>
      </c>
      <c r="E20" s="301">
        <v>2004</v>
      </c>
      <c r="F20" s="301">
        <v>2005</v>
      </c>
      <c r="G20" s="301">
        <v>2006</v>
      </c>
      <c r="H20" s="301">
        <v>2007</v>
      </c>
      <c r="I20" s="508">
        <v>2008</v>
      </c>
      <c r="J20" s="508">
        <v>2009</v>
      </c>
      <c r="K20" s="508">
        <v>2010</v>
      </c>
      <c r="L20" s="508">
        <v>2011</v>
      </c>
      <c r="M20" s="508">
        <v>2012</v>
      </c>
      <c r="N20" s="508">
        <v>2013</v>
      </c>
      <c r="O20" s="509">
        <v>2014</v>
      </c>
      <c r="P20" s="509">
        <v>2015</v>
      </c>
      <c r="Q20" s="508">
        <v>2016</v>
      </c>
      <c r="R20" s="508">
        <v>2017</v>
      </c>
      <c r="S20" s="510"/>
      <c r="T20" s="510"/>
      <c r="U20" s="324" t="s">
        <v>9</v>
      </c>
      <c r="V20" s="305" t="s">
        <v>117</v>
      </c>
      <c r="W20" s="511" t="s">
        <v>118</v>
      </c>
      <c r="X20" s="511" t="s">
        <v>106</v>
      </c>
      <c r="Y20" s="511" t="s">
        <v>107</v>
      </c>
      <c r="Z20" s="511" t="s">
        <v>116</v>
      </c>
      <c r="AA20" s="511" t="s">
        <v>109</v>
      </c>
      <c r="AB20" s="511" t="s">
        <v>110</v>
      </c>
      <c r="AC20" s="511" t="s">
        <v>111</v>
      </c>
      <c r="AD20" s="511" t="s">
        <v>112</v>
      </c>
      <c r="AE20" s="512" t="s">
        <v>113</v>
      </c>
      <c r="AF20" s="512" t="s">
        <v>119</v>
      </c>
      <c r="AG20" s="512" t="s">
        <v>135</v>
      </c>
      <c r="AH20" s="512" t="s">
        <v>162</v>
      </c>
      <c r="AI20" s="511" t="s">
        <v>167</v>
      </c>
      <c r="AQ20" s="299" t="s">
        <v>51</v>
      </c>
      <c r="AR20" s="508">
        <v>2017</v>
      </c>
      <c r="AS20" s="600" t="s">
        <v>167</v>
      </c>
      <c r="AT20" s="547"/>
    </row>
    <row r="21" spans="1:46" ht="13.8" x14ac:dyDescent="0.25">
      <c r="A21" s="381" t="s">
        <v>11</v>
      </c>
      <c r="B21" s="25">
        <v>154</v>
      </c>
      <c r="C21" s="25">
        <v>206</v>
      </c>
      <c r="D21" s="11">
        <v>344</v>
      </c>
      <c r="E21" s="11">
        <v>358</v>
      </c>
      <c r="F21" s="11">
        <v>248</v>
      </c>
      <c r="G21" s="11">
        <v>231</v>
      </c>
      <c r="H21" s="11">
        <v>323</v>
      </c>
      <c r="I21" s="11">
        <v>182</v>
      </c>
      <c r="J21" s="11">
        <v>142</v>
      </c>
      <c r="K21" s="11">
        <v>80</v>
      </c>
      <c r="L21" s="11">
        <v>208</v>
      </c>
      <c r="M21" s="11">
        <v>335</v>
      </c>
      <c r="N21" s="11">
        <v>26</v>
      </c>
      <c r="O21" s="580">
        <v>108</v>
      </c>
      <c r="P21" s="580">
        <v>0</v>
      </c>
      <c r="Q21" s="11">
        <v>0</v>
      </c>
      <c r="R21" s="11">
        <v>108</v>
      </c>
      <c r="U21" s="51">
        <f>SUM(B21:R21)</f>
        <v>3053</v>
      </c>
      <c r="V21" s="51">
        <f>AVERAGE(B21:R21)</f>
        <v>179.58823529411765</v>
      </c>
      <c r="W21" s="8">
        <f t="shared" ref="W21:AI21" si="12">AVERAGE(B21:F21)</f>
        <v>262</v>
      </c>
      <c r="X21" s="8">
        <f t="shared" si="12"/>
        <v>277.39999999999998</v>
      </c>
      <c r="Y21" s="8">
        <f t="shared" si="12"/>
        <v>300.8</v>
      </c>
      <c r="Z21" s="8">
        <f t="shared" si="12"/>
        <v>268.39999999999998</v>
      </c>
      <c r="AA21" s="8">
        <f t="shared" si="12"/>
        <v>225.2</v>
      </c>
      <c r="AB21" s="8">
        <f t="shared" si="12"/>
        <v>191.6</v>
      </c>
      <c r="AC21" s="8">
        <f t="shared" si="12"/>
        <v>187</v>
      </c>
      <c r="AD21" s="8">
        <f t="shared" si="12"/>
        <v>189.4</v>
      </c>
      <c r="AE21" s="135">
        <f t="shared" si="12"/>
        <v>158.19999999999999</v>
      </c>
      <c r="AF21" s="135">
        <f t="shared" si="12"/>
        <v>151.4</v>
      </c>
      <c r="AG21" s="135">
        <f t="shared" si="12"/>
        <v>135.4</v>
      </c>
      <c r="AH21" s="135">
        <f t="shared" si="12"/>
        <v>93.8</v>
      </c>
      <c r="AI21" s="8">
        <f t="shared" si="12"/>
        <v>48.4</v>
      </c>
      <c r="AQ21" s="146" t="s">
        <v>11</v>
      </c>
      <c r="AR21" s="601">
        <v>108</v>
      </c>
      <c r="AS21" s="25">
        <v>48.4</v>
      </c>
    </row>
    <row r="22" spans="1:46" ht="13.8" x14ac:dyDescent="0.25">
      <c r="A22" s="377" t="s">
        <v>32</v>
      </c>
      <c r="B22" s="56">
        <v>0</v>
      </c>
      <c r="C22" s="56">
        <v>0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132</v>
      </c>
      <c r="K22" s="213">
        <v>102</v>
      </c>
      <c r="L22" s="213">
        <v>159</v>
      </c>
      <c r="M22" s="213">
        <v>148</v>
      </c>
      <c r="N22" s="213">
        <v>128</v>
      </c>
      <c r="O22" s="409">
        <v>115</v>
      </c>
      <c r="P22" s="409">
        <v>175</v>
      </c>
      <c r="Q22" s="213">
        <v>211</v>
      </c>
      <c r="R22" s="213">
        <v>94</v>
      </c>
      <c r="U22" s="47">
        <f>SUM(B22:R22)</f>
        <v>1264</v>
      </c>
      <c r="V22" s="47">
        <f>AVERAGE(B22:R22)</f>
        <v>74.352941176470594</v>
      </c>
      <c r="W22" s="47">
        <f>AVERAGE(B22:F22)</f>
        <v>0</v>
      </c>
      <c r="X22" s="47">
        <f>AVERAGE(C22:G22)</f>
        <v>0</v>
      </c>
      <c r="Y22" s="47">
        <f>AVERAGE(D22:H22)</f>
        <v>0</v>
      </c>
      <c r="Z22" s="47">
        <f>AVERAGE(E22:I22)</f>
        <v>0</v>
      </c>
      <c r="AA22" s="47">
        <f>AVERAGE(F22:J22)</f>
        <v>26.4</v>
      </c>
      <c r="AB22" s="47">
        <f t="shared" ref="AB22:AE26" si="13">AVERAGE(G22:K22)</f>
        <v>46.8</v>
      </c>
      <c r="AC22" s="47">
        <f t="shared" si="13"/>
        <v>78.599999999999994</v>
      </c>
      <c r="AD22" s="47">
        <f t="shared" si="13"/>
        <v>108.2</v>
      </c>
      <c r="AE22" s="136">
        <f t="shared" si="13"/>
        <v>133.80000000000001</v>
      </c>
      <c r="AF22" s="136">
        <f t="shared" ref="AF22:AI26" si="14">AVERAGE(K22:O22)</f>
        <v>130.4</v>
      </c>
      <c r="AG22" s="136">
        <f t="shared" si="14"/>
        <v>145</v>
      </c>
      <c r="AH22" s="136">
        <f t="shared" si="14"/>
        <v>155.4</v>
      </c>
      <c r="AI22" s="47">
        <f t="shared" si="14"/>
        <v>144.6</v>
      </c>
      <c r="AQ22" s="142" t="s">
        <v>32</v>
      </c>
      <c r="AR22" s="56">
        <v>94</v>
      </c>
      <c r="AS22" s="56">
        <v>144.6</v>
      </c>
    </row>
    <row r="23" spans="1:46" ht="13.8" x14ac:dyDescent="0.25">
      <c r="A23" s="382" t="s">
        <v>12</v>
      </c>
      <c r="B23" s="59">
        <v>38</v>
      </c>
      <c r="C23" s="59">
        <v>28</v>
      </c>
      <c r="D23" s="214">
        <v>46</v>
      </c>
      <c r="E23" s="214">
        <v>29</v>
      </c>
      <c r="F23" s="214">
        <v>34</v>
      </c>
      <c r="G23" s="214">
        <v>89</v>
      </c>
      <c r="H23" s="214">
        <v>34</v>
      </c>
      <c r="I23" s="214">
        <v>48</v>
      </c>
      <c r="J23" s="214">
        <v>8</v>
      </c>
      <c r="K23" s="214">
        <v>33</v>
      </c>
      <c r="L23" s="214">
        <v>36</v>
      </c>
      <c r="M23" s="214">
        <v>34</v>
      </c>
      <c r="N23" s="214">
        <v>39</v>
      </c>
      <c r="O23" s="410">
        <v>95</v>
      </c>
      <c r="P23" s="410">
        <v>79</v>
      </c>
      <c r="Q23" s="214">
        <v>38</v>
      </c>
      <c r="R23" s="214">
        <v>48</v>
      </c>
      <c r="U23" s="51">
        <f>SUM(B23:R23)</f>
        <v>756</v>
      </c>
      <c r="V23" s="51">
        <f>AVERAGE(B23:R23)</f>
        <v>44.470588235294116</v>
      </c>
      <c r="W23" s="51">
        <f>AVERAGE(B23:F23)</f>
        <v>35</v>
      </c>
      <c r="X23" s="51">
        <f t="shared" ref="X23:AA26" si="15">AVERAGE(C23:G23)</f>
        <v>45.2</v>
      </c>
      <c r="Y23" s="51">
        <f t="shared" si="15"/>
        <v>46.4</v>
      </c>
      <c r="Z23" s="51">
        <f t="shared" si="15"/>
        <v>46.8</v>
      </c>
      <c r="AA23" s="51">
        <f t="shared" si="15"/>
        <v>42.6</v>
      </c>
      <c r="AB23" s="51">
        <f t="shared" si="13"/>
        <v>42.4</v>
      </c>
      <c r="AC23" s="51">
        <f t="shared" si="13"/>
        <v>31.8</v>
      </c>
      <c r="AD23" s="51">
        <f t="shared" si="13"/>
        <v>31.8</v>
      </c>
      <c r="AE23" s="194">
        <f t="shared" si="13"/>
        <v>30</v>
      </c>
      <c r="AF23" s="194">
        <f t="shared" si="14"/>
        <v>47.4</v>
      </c>
      <c r="AG23" s="194">
        <f t="shared" si="14"/>
        <v>56.6</v>
      </c>
      <c r="AH23" s="194">
        <f t="shared" si="14"/>
        <v>57</v>
      </c>
      <c r="AI23" s="51">
        <f t="shared" si="14"/>
        <v>59.8</v>
      </c>
      <c r="AQ23" s="147" t="s">
        <v>12</v>
      </c>
      <c r="AR23" s="59">
        <v>48</v>
      </c>
      <c r="AS23" s="59">
        <v>59.8</v>
      </c>
    </row>
    <row r="24" spans="1:46" ht="13.8" x14ac:dyDescent="0.25">
      <c r="A24" s="377" t="s">
        <v>13</v>
      </c>
      <c r="B24" s="56">
        <f t="shared" ref="B24:J24" si="16">SUM(B21:B23)</f>
        <v>192</v>
      </c>
      <c r="C24" s="56">
        <f t="shared" si="16"/>
        <v>234</v>
      </c>
      <c r="D24" s="213">
        <f t="shared" si="16"/>
        <v>390</v>
      </c>
      <c r="E24" s="213">
        <f t="shared" si="16"/>
        <v>387</v>
      </c>
      <c r="F24" s="213">
        <f t="shared" si="16"/>
        <v>282</v>
      </c>
      <c r="G24" s="213">
        <f t="shared" si="16"/>
        <v>320</v>
      </c>
      <c r="H24" s="213">
        <f t="shared" si="16"/>
        <v>357</v>
      </c>
      <c r="I24" s="213">
        <f t="shared" si="16"/>
        <v>230</v>
      </c>
      <c r="J24" s="213">
        <f t="shared" si="16"/>
        <v>282</v>
      </c>
      <c r="K24" s="213">
        <f t="shared" ref="K24:R24" si="17">SUM(K21:K23)</f>
        <v>215</v>
      </c>
      <c r="L24" s="213">
        <f t="shared" si="17"/>
        <v>403</v>
      </c>
      <c r="M24" s="213">
        <f t="shared" si="17"/>
        <v>517</v>
      </c>
      <c r="N24" s="213">
        <f t="shared" si="17"/>
        <v>193</v>
      </c>
      <c r="O24" s="409">
        <f t="shared" si="17"/>
        <v>318</v>
      </c>
      <c r="P24" s="409">
        <f t="shared" si="17"/>
        <v>254</v>
      </c>
      <c r="Q24" s="213">
        <f t="shared" si="17"/>
        <v>249</v>
      </c>
      <c r="R24" s="213">
        <f t="shared" si="17"/>
        <v>250</v>
      </c>
      <c r="U24" s="47">
        <f>SUM(B24:M24)</f>
        <v>3809</v>
      </c>
      <c r="V24" s="47">
        <f>AVERAGE(B24:M24)</f>
        <v>317.41666666666669</v>
      </c>
      <c r="W24" s="47">
        <f>AVERAGE(B24:F24)</f>
        <v>297</v>
      </c>
      <c r="X24" s="47">
        <f t="shared" si="15"/>
        <v>322.60000000000002</v>
      </c>
      <c r="Y24" s="47">
        <f t="shared" si="15"/>
        <v>347.2</v>
      </c>
      <c r="Z24" s="47">
        <f t="shared" si="15"/>
        <v>315.2</v>
      </c>
      <c r="AA24" s="47">
        <f t="shared" si="15"/>
        <v>294.2</v>
      </c>
      <c r="AB24" s="47">
        <f t="shared" si="13"/>
        <v>280.8</v>
      </c>
      <c r="AC24" s="47">
        <f t="shared" si="13"/>
        <v>297.39999999999998</v>
      </c>
      <c r="AD24" s="47">
        <f t="shared" si="13"/>
        <v>329.4</v>
      </c>
      <c r="AE24" s="136">
        <f t="shared" si="13"/>
        <v>322</v>
      </c>
      <c r="AF24" s="136">
        <f t="shared" si="14"/>
        <v>329.2</v>
      </c>
      <c r="AG24" s="136">
        <f t="shared" si="14"/>
        <v>337</v>
      </c>
      <c r="AH24" s="136">
        <f t="shared" si="14"/>
        <v>306.2</v>
      </c>
      <c r="AI24" s="47">
        <f t="shared" si="14"/>
        <v>252.8</v>
      </c>
      <c r="AQ24" s="142" t="s">
        <v>13</v>
      </c>
      <c r="AR24" s="56">
        <v>250</v>
      </c>
      <c r="AS24" s="56">
        <v>252.8</v>
      </c>
    </row>
    <row r="25" spans="1:46" ht="13.8" x14ac:dyDescent="0.25">
      <c r="A25" s="383" t="s">
        <v>37</v>
      </c>
      <c r="B25" s="59">
        <v>12</v>
      </c>
      <c r="C25" s="59">
        <v>12</v>
      </c>
      <c r="D25" s="214">
        <v>10</v>
      </c>
      <c r="E25" s="214">
        <v>19</v>
      </c>
      <c r="F25" s="214">
        <v>14</v>
      </c>
      <c r="G25" s="214">
        <v>25</v>
      </c>
      <c r="H25" s="214">
        <v>17</v>
      </c>
      <c r="I25" s="214">
        <v>11</v>
      </c>
      <c r="J25" s="214">
        <v>2</v>
      </c>
      <c r="K25" s="214">
        <v>9</v>
      </c>
      <c r="L25" s="214">
        <v>12</v>
      </c>
      <c r="M25" s="214">
        <v>9</v>
      </c>
      <c r="N25" s="214">
        <v>39</v>
      </c>
      <c r="O25" s="410">
        <v>30</v>
      </c>
      <c r="P25" s="410">
        <v>15</v>
      </c>
      <c r="Q25" s="214">
        <v>7</v>
      </c>
      <c r="R25" s="214">
        <v>15</v>
      </c>
      <c r="U25" s="51">
        <f>SUM(B25:R25)</f>
        <v>258</v>
      </c>
      <c r="V25" s="51">
        <f>AVERAGE(B25:R25)</f>
        <v>15.176470588235293</v>
      </c>
      <c r="W25" s="51">
        <f>AVERAGE(B25:F25)</f>
        <v>13.4</v>
      </c>
      <c r="X25" s="51">
        <f t="shared" si="15"/>
        <v>16</v>
      </c>
      <c r="Y25" s="51">
        <f t="shared" si="15"/>
        <v>17</v>
      </c>
      <c r="Z25" s="51">
        <f t="shared" si="15"/>
        <v>17.2</v>
      </c>
      <c r="AA25" s="51">
        <f t="shared" si="15"/>
        <v>13.8</v>
      </c>
      <c r="AB25" s="51">
        <f t="shared" si="13"/>
        <v>12.8</v>
      </c>
      <c r="AC25" s="51">
        <f t="shared" si="13"/>
        <v>10.199999999999999</v>
      </c>
      <c r="AD25" s="51">
        <f t="shared" si="13"/>
        <v>8.6</v>
      </c>
      <c r="AE25" s="194">
        <f t="shared" si="13"/>
        <v>14.2</v>
      </c>
      <c r="AF25" s="194">
        <f t="shared" si="14"/>
        <v>19.8</v>
      </c>
      <c r="AG25" s="194">
        <f t="shared" si="14"/>
        <v>21</v>
      </c>
      <c r="AH25" s="194">
        <f t="shared" si="14"/>
        <v>20</v>
      </c>
      <c r="AI25" s="51">
        <f t="shared" si="14"/>
        <v>21.2</v>
      </c>
      <c r="AQ25" s="148" t="s">
        <v>37</v>
      </c>
      <c r="AR25" s="602">
        <v>15</v>
      </c>
      <c r="AS25" s="59">
        <v>21.2</v>
      </c>
    </row>
    <row r="26" spans="1:46" ht="13.8" x14ac:dyDescent="0.25">
      <c r="A26" s="384" t="s">
        <v>33</v>
      </c>
      <c r="B26" s="56">
        <v>18</v>
      </c>
      <c r="C26" s="56">
        <v>18</v>
      </c>
      <c r="D26" s="213">
        <v>11</v>
      </c>
      <c r="E26" s="213">
        <v>5</v>
      </c>
      <c r="F26" s="213">
        <v>34</v>
      </c>
      <c r="G26" s="213">
        <v>32</v>
      </c>
      <c r="H26" s="213">
        <v>16</v>
      </c>
      <c r="I26" s="213">
        <v>18</v>
      </c>
      <c r="J26" s="213">
        <v>9</v>
      </c>
      <c r="K26" s="213">
        <v>14</v>
      </c>
      <c r="L26" s="213">
        <v>12</v>
      </c>
      <c r="M26" s="213">
        <v>7</v>
      </c>
      <c r="N26" s="213">
        <v>24</v>
      </c>
      <c r="O26" s="409">
        <v>16</v>
      </c>
      <c r="P26" s="409">
        <v>12</v>
      </c>
      <c r="Q26" s="213">
        <v>6</v>
      </c>
      <c r="R26" s="213">
        <v>4</v>
      </c>
      <c r="U26" s="47">
        <f>SUM(B26:R26)</f>
        <v>256</v>
      </c>
      <c r="V26" s="47">
        <f>AVERAGE(B26:R26)</f>
        <v>15.058823529411764</v>
      </c>
      <c r="W26" s="47">
        <f>AVERAGE(B26:F26)</f>
        <v>17.2</v>
      </c>
      <c r="X26" s="47">
        <f t="shared" si="15"/>
        <v>20</v>
      </c>
      <c r="Y26" s="47">
        <f t="shared" si="15"/>
        <v>19.600000000000001</v>
      </c>
      <c r="Z26" s="47">
        <f t="shared" si="15"/>
        <v>21</v>
      </c>
      <c r="AA26" s="47">
        <f t="shared" si="15"/>
        <v>21.8</v>
      </c>
      <c r="AB26" s="47">
        <f t="shared" si="13"/>
        <v>17.8</v>
      </c>
      <c r="AC26" s="47">
        <f t="shared" si="13"/>
        <v>13.8</v>
      </c>
      <c r="AD26" s="47">
        <f t="shared" si="13"/>
        <v>12</v>
      </c>
      <c r="AE26" s="136">
        <f t="shared" si="13"/>
        <v>13.2</v>
      </c>
      <c r="AF26" s="136">
        <f t="shared" si="14"/>
        <v>14.6</v>
      </c>
      <c r="AG26" s="136">
        <f t="shared" si="14"/>
        <v>14.2</v>
      </c>
      <c r="AH26" s="136">
        <f t="shared" si="14"/>
        <v>13</v>
      </c>
      <c r="AI26" s="47">
        <f t="shared" si="14"/>
        <v>12.4</v>
      </c>
      <c r="AQ26" s="149" t="s">
        <v>33</v>
      </c>
      <c r="AR26" s="56">
        <v>4</v>
      </c>
      <c r="AS26" s="56">
        <v>12.4</v>
      </c>
    </row>
    <row r="27" spans="1:46" ht="13.8" x14ac:dyDescent="0.25">
      <c r="A27" s="385"/>
      <c r="B27" s="1"/>
      <c r="C27" s="1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U27" s="180"/>
      <c r="V27" s="180"/>
      <c r="W27" s="180"/>
      <c r="X27" s="116"/>
      <c r="AQ27" s="150"/>
      <c r="AR27" s="116"/>
    </row>
    <row r="28" spans="1:46" s="292" customFormat="1" ht="32.25" customHeight="1" x14ac:dyDescent="0.25">
      <c r="A28" s="507" t="s">
        <v>87</v>
      </c>
      <c r="B28" s="301">
        <v>2001</v>
      </c>
      <c r="C28" s="301">
        <v>2002</v>
      </c>
      <c r="D28" s="301">
        <v>2003</v>
      </c>
      <c r="E28" s="301">
        <v>2004</v>
      </c>
      <c r="F28" s="301">
        <v>2005</v>
      </c>
      <c r="G28" s="301">
        <v>2006</v>
      </c>
      <c r="H28" s="301">
        <v>2007</v>
      </c>
      <c r="I28" s="508">
        <v>2008</v>
      </c>
      <c r="J28" s="508">
        <v>2009</v>
      </c>
      <c r="K28" s="508">
        <v>2010</v>
      </c>
      <c r="L28" s="508">
        <v>2011</v>
      </c>
      <c r="M28" s="508">
        <v>2012</v>
      </c>
      <c r="N28" s="508">
        <v>2013</v>
      </c>
      <c r="O28" s="509">
        <v>2014</v>
      </c>
      <c r="P28" s="509">
        <v>2015</v>
      </c>
      <c r="Q28" s="509">
        <v>2016</v>
      </c>
      <c r="R28" s="508">
        <v>2017</v>
      </c>
      <c r="S28" s="510"/>
      <c r="T28" s="510"/>
      <c r="U28" s="324" t="s">
        <v>9</v>
      </c>
      <c r="V28" s="305" t="s">
        <v>117</v>
      </c>
      <c r="W28" s="511" t="s">
        <v>118</v>
      </c>
      <c r="X28" s="511" t="s">
        <v>106</v>
      </c>
      <c r="Y28" s="511" t="s">
        <v>107</v>
      </c>
      <c r="Z28" s="511" t="s">
        <v>116</v>
      </c>
      <c r="AA28" s="511" t="s">
        <v>109</v>
      </c>
      <c r="AB28" s="511" t="s">
        <v>110</v>
      </c>
      <c r="AC28" s="511" t="s">
        <v>111</v>
      </c>
      <c r="AD28" s="511" t="s">
        <v>112</v>
      </c>
      <c r="AE28" s="512" t="s">
        <v>113</v>
      </c>
      <c r="AF28" s="512" t="s">
        <v>119</v>
      </c>
      <c r="AG28" s="512" t="s">
        <v>135</v>
      </c>
      <c r="AH28" s="512" t="s">
        <v>162</v>
      </c>
      <c r="AI28" s="511" t="s">
        <v>167</v>
      </c>
      <c r="AQ28" s="299" t="s">
        <v>87</v>
      </c>
      <c r="AR28" s="508">
        <v>2017</v>
      </c>
      <c r="AS28" s="600" t="s">
        <v>167</v>
      </c>
      <c r="AT28" s="547"/>
    </row>
    <row r="29" spans="1:46" ht="13.8" x14ac:dyDescent="0.25">
      <c r="A29" s="386" t="s">
        <v>11</v>
      </c>
      <c r="B29" s="215">
        <v>191</v>
      </c>
      <c r="C29" s="215">
        <v>207</v>
      </c>
      <c r="D29" s="215">
        <v>298</v>
      </c>
      <c r="E29" s="215">
        <v>160</v>
      </c>
      <c r="F29" s="215">
        <v>280</v>
      </c>
      <c r="G29" s="215">
        <v>77</v>
      </c>
      <c r="H29" s="215">
        <v>86</v>
      </c>
      <c r="I29" s="215">
        <v>164</v>
      </c>
      <c r="J29" s="215">
        <v>24</v>
      </c>
      <c r="K29" s="215">
        <v>114</v>
      </c>
      <c r="L29" s="215">
        <v>60</v>
      </c>
      <c r="M29" s="215">
        <v>78</v>
      </c>
      <c r="N29" s="215">
        <v>213</v>
      </c>
      <c r="O29" s="411">
        <v>0</v>
      </c>
      <c r="P29" s="411">
        <v>60</v>
      </c>
      <c r="Q29" s="411">
        <v>0</v>
      </c>
      <c r="R29" s="215">
        <v>0</v>
      </c>
      <c r="U29" s="13">
        <f>SUM(B29:R29)</f>
        <v>2012</v>
      </c>
      <c r="V29" s="13">
        <f>AVERAGE(B29:R29)</f>
        <v>118.35294117647059</v>
      </c>
      <c r="W29" s="13">
        <f t="shared" ref="W29:AI29" si="18">AVERAGE(B29:F29)</f>
        <v>227.2</v>
      </c>
      <c r="X29" s="13">
        <f t="shared" si="18"/>
        <v>204.4</v>
      </c>
      <c r="Y29" s="13">
        <f t="shared" si="18"/>
        <v>180.2</v>
      </c>
      <c r="Z29" s="13">
        <f t="shared" si="18"/>
        <v>153.4</v>
      </c>
      <c r="AA29" s="13">
        <f t="shared" si="18"/>
        <v>126.2</v>
      </c>
      <c r="AB29" s="13">
        <f t="shared" si="18"/>
        <v>93</v>
      </c>
      <c r="AC29" s="13">
        <f t="shared" si="18"/>
        <v>89.6</v>
      </c>
      <c r="AD29" s="13">
        <f t="shared" si="18"/>
        <v>88</v>
      </c>
      <c r="AE29" s="195">
        <f t="shared" si="18"/>
        <v>97.8</v>
      </c>
      <c r="AF29" s="195">
        <f t="shared" si="18"/>
        <v>93</v>
      </c>
      <c r="AG29" s="195">
        <f t="shared" si="18"/>
        <v>82.2</v>
      </c>
      <c r="AH29" s="195">
        <f t="shared" si="18"/>
        <v>70.2</v>
      </c>
      <c r="AI29" s="13">
        <f t="shared" si="18"/>
        <v>54.6</v>
      </c>
      <c r="AQ29" s="151" t="s">
        <v>11</v>
      </c>
      <c r="AR29" s="603">
        <v>0</v>
      </c>
      <c r="AS29" s="603">
        <v>54.6</v>
      </c>
    </row>
    <row r="30" spans="1:46" ht="13.8" x14ac:dyDescent="0.25">
      <c r="A30" s="377" t="s">
        <v>32</v>
      </c>
      <c r="B30" s="213">
        <v>0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200</v>
      </c>
      <c r="K30" s="213">
        <v>102</v>
      </c>
      <c r="L30" s="213">
        <v>88</v>
      </c>
      <c r="M30" s="213">
        <v>112</v>
      </c>
      <c r="N30" s="213">
        <v>100</v>
      </c>
      <c r="O30" s="409">
        <v>155</v>
      </c>
      <c r="P30" s="409">
        <v>152</v>
      </c>
      <c r="Q30" s="409">
        <v>168</v>
      </c>
      <c r="R30" s="213">
        <v>166</v>
      </c>
      <c r="U30" s="47">
        <f>SUM(B30:R30)</f>
        <v>1243</v>
      </c>
      <c r="V30" s="47">
        <f>AVERAGE(B30:R30)</f>
        <v>73.117647058823536</v>
      </c>
      <c r="W30" s="47">
        <f>AVERAGE(B30:F30)</f>
        <v>0</v>
      </c>
      <c r="X30" s="47">
        <f>AVERAGE(C30:G30)</f>
        <v>0</v>
      </c>
      <c r="Y30" s="47">
        <f>AVERAGE(D30:H30)</f>
        <v>0</v>
      </c>
      <c r="Z30" s="47">
        <f>AVERAGE(E30:I30)</f>
        <v>0</v>
      </c>
      <c r="AA30" s="47">
        <f>AVERAGE(F30:J30)</f>
        <v>40</v>
      </c>
      <c r="AB30" s="47">
        <f t="shared" ref="AB30:AE34" si="19">AVERAGE(G30:K30)</f>
        <v>60.4</v>
      </c>
      <c r="AC30" s="47">
        <f t="shared" si="19"/>
        <v>78</v>
      </c>
      <c r="AD30" s="47">
        <f t="shared" si="19"/>
        <v>100.4</v>
      </c>
      <c r="AE30" s="136">
        <f t="shared" si="19"/>
        <v>120.4</v>
      </c>
      <c r="AF30" s="136">
        <f t="shared" ref="AF30:AI34" si="20">AVERAGE(K30:O30)</f>
        <v>111.4</v>
      </c>
      <c r="AG30" s="136">
        <f t="shared" si="20"/>
        <v>121.4</v>
      </c>
      <c r="AH30" s="136">
        <f t="shared" si="20"/>
        <v>137.4</v>
      </c>
      <c r="AI30" s="47">
        <f t="shared" si="20"/>
        <v>148.19999999999999</v>
      </c>
      <c r="AQ30" s="142" t="s">
        <v>32</v>
      </c>
      <c r="AR30" s="56">
        <v>166</v>
      </c>
      <c r="AS30" s="56">
        <v>148.19999999999999</v>
      </c>
    </row>
    <row r="31" spans="1:46" ht="13.8" x14ac:dyDescent="0.25">
      <c r="A31" s="387" t="s">
        <v>12</v>
      </c>
      <c r="B31" s="216">
        <v>58</v>
      </c>
      <c r="C31" s="216">
        <v>35</v>
      </c>
      <c r="D31" s="216">
        <v>32</v>
      </c>
      <c r="E31" s="216">
        <v>38</v>
      </c>
      <c r="F31" s="216">
        <v>50</v>
      </c>
      <c r="G31" s="216">
        <v>66</v>
      </c>
      <c r="H31" s="216">
        <v>52</v>
      </c>
      <c r="I31" s="216">
        <v>28</v>
      </c>
      <c r="J31" s="216">
        <v>76</v>
      </c>
      <c r="K31" s="216">
        <v>60</v>
      </c>
      <c r="L31" s="216">
        <v>42</v>
      </c>
      <c r="M31" s="216">
        <v>29</v>
      </c>
      <c r="N31" s="216">
        <v>26</v>
      </c>
      <c r="O31" s="412">
        <v>78</v>
      </c>
      <c r="P31" s="412">
        <v>64</v>
      </c>
      <c r="Q31" s="412">
        <v>4</v>
      </c>
      <c r="R31" s="216">
        <v>73</v>
      </c>
      <c r="U31" s="13">
        <f>SUM(B31:R31)</f>
        <v>811</v>
      </c>
      <c r="V31" s="13">
        <f>AVERAGE(B31:R31)</f>
        <v>47.705882352941174</v>
      </c>
      <c r="W31" s="60">
        <f t="shared" ref="W31:AA34" si="21">AVERAGE(B31:F31)</f>
        <v>42.6</v>
      </c>
      <c r="X31" s="60">
        <f t="shared" si="21"/>
        <v>44.2</v>
      </c>
      <c r="Y31" s="60">
        <f t="shared" si="21"/>
        <v>47.6</v>
      </c>
      <c r="Z31" s="60">
        <f t="shared" si="21"/>
        <v>46.8</v>
      </c>
      <c r="AA31" s="60">
        <f t="shared" si="21"/>
        <v>54.4</v>
      </c>
      <c r="AB31" s="60">
        <f t="shared" si="19"/>
        <v>56.4</v>
      </c>
      <c r="AC31" s="60">
        <f t="shared" si="19"/>
        <v>51.6</v>
      </c>
      <c r="AD31" s="60">
        <f t="shared" si="19"/>
        <v>47</v>
      </c>
      <c r="AE31" s="196">
        <f t="shared" si="19"/>
        <v>46.6</v>
      </c>
      <c r="AF31" s="196">
        <f t="shared" si="20"/>
        <v>47</v>
      </c>
      <c r="AG31" s="196">
        <f t="shared" si="20"/>
        <v>47.8</v>
      </c>
      <c r="AH31" s="196">
        <f t="shared" si="20"/>
        <v>40.200000000000003</v>
      </c>
      <c r="AI31" s="60">
        <f t="shared" si="20"/>
        <v>49</v>
      </c>
      <c r="AQ31" s="152" t="s">
        <v>12</v>
      </c>
      <c r="AR31" s="565">
        <v>73</v>
      </c>
      <c r="AS31" s="565">
        <v>49</v>
      </c>
    </row>
    <row r="32" spans="1:46" ht="13.8" x14ac:dyDescent="0.25">
      <c r="A32" s="377" t="s">
        <v>13</v>
      </c>
      <c r="B32" s="213">
        <f t="shared" ref="B32:J32" si="22">SUM(B29:B31)</f>
        <v>249</v>
      </c>
      <c r="C32" s="213">
        <f t="shared" si="22"/>
        <v>242</v>
      </c>
      <c r="D32" s="213">
        <f t="shared" si="22"/>
        <v>330</v>
      </c>
      <c r="E32" s="213">
        <f t="shared" si="22"/>
        <v>198</v>
      </c>
      <c r="F32" s="213">
        <f t="shared" si="22"/>
        <v>330</v>
      </c>
      <c r="G32" s="213">
        <f t="shared" si="22"/>
        <v>143</v>
      </c>
      <c r="H32" s="213">
        <f t="shared" si="22"/>
        <v>138</v>
      </c>
      <c r="I32" s="213">
        <f t="shared" si="22"/>
        <v>192</v>
      </c>
      <c r="J32" s="213">
        <f t="shared" si="22"/>
        <v>300</v>
      </c>
      <c r="K32" s="213">
        <f t="shared" ref="K32:R32" si="23">SUM(K29:K31)</f>
        <v>276</v>
      </c>
      <c r="L32" s="213">
        <f t="shared" si="23"/>
        <v>190</v>
      </c>
      <c r="M32" s="213">
        <f t="shared" si="23"/>
        <v>219</v>
      </c>
      <c r="N32" s="213">
        <f t="shared" si="23"/>
        <v>339</v>
      </c>
      <c r="O32" s="409">
        <f t="shared" si="23"/>
        <v>233</v>
      </c>
      <c r="P32" s="409">
        <f t="shared" si="23"/>
        <v>276</v>
      </c>
      <c r="Q32" s="409">
        <f t="shared" si="23"/>
        <v>172</v>
      </c>
      <c r="R32" s="409">
        <f t="shared" si="23"/>
        <v>239</v>
      </c>
      <c r="S32" s="581"/>
      <c r="U32" s="47">
        <f>SUM(B32:M32)</f>
        <v>2807</v>
      </c>
      <c r="V32" s="47">
        <f>AVERAGE(B32:M32)</f>
        <v>233.91666666666666</v>
      </c>
      <c r="W32" s="47">
        <f t="shared" si="21"/>
        <v>269.8</v>
      </c>
      <c r="X32" s="47">
        <f t="shared" si="21"/>
        <v>248.6</v>
      </c>
      <c r="Y32" s="47">
        <f t="shared" si="21"/>
        <v>227.8</v>
      </c>
      <c r="Z32" s="47">
        <f t="shared" si="21"/>
        <v>200.2</v>
      </c>
      <c r="AA32" s="47">
        <f t="shared" si="21"/>
        <v>220.6</v>
      </c>
      <c r="AB32" s="47">
        <f t="shared" si="19"/>
        <v>209.8</v>
      </c>
      <c r="AC32" s="47">
        <f t="shared" si="19"/>
        <v>219.2</v>
      </c>
      <c r="AD32" s="47">
        <f t="shared" si="19"/>
        <v>235.4</v>
      </c>
      <c r="AE32" s="136">
        <f t="shared" si="19"/>
        <v>264.8</v>
      </c>
      <c r="AF32" s="136">
        <f t="shared" si="20"/>
        <v>251.4</v>
      </c>
      <c r="AG32" s="136">
        <f t="shared" si="20"/>
        <v>251.4</v>
      </c>
      <c r="AH32" s="136">
        <f t="shared" si="20"/>
        <v>247.8</v>
      </c>
      <c r="AI32" s="47">
        <f t="shared" si="20"/>
        <v>251.8</v>
      </c>
      <c r="AK32" s="22"/>
      <c r="AL32" s="23"/>
      <c r="AQ32" s="142" t="s">
        <v>13</v>
      </c>
      <c r="AR32" s="56">
        <v>239</v>
      </c>
      <c r="AS32" s="56">
        <v>251.8</v>
      </c>
    </row>
    <row r="33" spans="1:46" ht="13.8" x14ac:dyDescent="0.25">
      <c r="A33" s="388" t="s">
        <v>37</v>
      </c>
      <c r="B33" s="217">
        <v>30</v>
      </c>
      <c r="C33" s="217">
        <v>11</v>
      </c>
      <c r="D33" s="217">
        <v>11</v>
      </c>
      <c r="E33" s="217">
        <v>13</v>
      </c>
      <c r="F33" s="216">
        <v>14</v>
      </c>
      <c r="G33" s="216">
        <v>15</v>
      </c>
      <c r="H33" s="216">
        <v>26</v>
      </c>
      <c r="I33" s="216">
        <v>7</v>
      </c>
      <c r="J33" s="216">
        <v>15</v>
      </c>
      <c r="K33" s="216">
        <v>19</v>
      </c>
      <c r="L33" s="216">
        <v>13</v>
      </c>
      <c r="M33" s="216">
        <v>6</v>
      </c>
      <c r="N33" s="216">
        <v>20</v>
      </c>
      <c r="O33" s="412">
        <v>22</v>
      </c>
      <c r="P33" s="412">
        <v>20</v>
      </c>
      <c r="Q33" s="412">
        <v>11</v>
      </c>
      <c r="R33" s="216">
        <v>23</v>
      </c>
      <c r="U33" s="13">
        <f>SUM(B33:R33)</f>
        <v>276</v>
      </c>
      <c r="V33" s="13">
        <f>AVERAGE(B33:R33)</f>
        <v>16.235294117647058</v>
      </c>
      <c r="W33" s="60">
        <f t="shared" si="21"/>
        <v>15.8</v>
      </c>
      <c r="X33" s="60">
        <f t="shared" si="21"/>
        <v>12.8</v>
      </c>
      <c r="Y33" s="60">
        <f t="shared" si="21"/>
        <v>15.8</v>
      </c>
      <c r="Z33" s="60">
        <f t="shared" si="21"/>
        <v>15</v>
      </c>
      <c r="AA33" s="60">
        <f t="shared" si="21"/>
        <v>15.4</v>
      </c>
      <c r="AB33" s="60">
        <f t="shared" si="19"/>
        <v>16.399999999999999</v>
      </c>
      <c r="AC33" s="60">
        <f t="shared" si="19"/>
        <v>16</v>
      </c>
      <c r="AD33" s="60">
        <f t="shared" si="19"/>
        <v>12</v>
      </c>
      <c r="AE33" s="196">
        <f t="shared" si="19"/>
        <v>14.6</v>
      </c>
      <c r="AF33" s="196">
        <f t="shared" si="20"/>
        <v>16</v>
      </c>
      <c r="AG33" s="196">
        <f t="shared" si="20"/>
        <v>16.2</v>
      </c>
      <c r="AH33" s="196">
        <f t="shared" si="20"/>
        <v>15.8</v>
      </c>
      <c r="AI33" s="60">
        <f t="shared" si="20"/>
        <v>19.2</v>
      </c>
      <c r="AK33" s="22"/>
      <c r="AL33" s="23"/>
      <c r="AQ33" s="153" t="s">
        <v>37</v>
      </c>
      <c r="AR33" s="565">
        <v>23</v>
      </c>
      <c r="AS33" s="565">
        <v>19.2</v>
      </c>
    </row>
    <row r="34" spans="1:46" ht="13.8" x14ac:dyDescent="0.25">
      <c r="A34" s="384" t="s">
        <v>33</v>
      </c>
      <c r="B34" s="218">
        <v>9</v>
      </c>
      <c r="C34" s="218">
        <v>6</v>
      </c>
      <c r="D34" s="218">
        <v>5</v>
      </c>
      <c r="E34" s="218">
        <v>6</v>
      </c>
      <c r="F34" s="213">
        <v>11</v>
      </c>
      <c r="G34" s="213">
        <v>15</v>
      </c>
      <c r="H34" s="213">
        <v>9</v>
      </c>
      <c r="I34" s="213">
        <v>3</v>
      </c>
      <c r="J34" s="213">
        <v>9</v>
      </c>
      <c r="K34" s="213">
        <v>5</v>
      </c>
      <c r="L34" s="213">
        <v>2</v>
      </c>
      <c r="M34" s="213">
        <v>3</v>
      </c>
      <c r="N34" s="213">
        <v>7</v>
      </c>
      <c r="O34" s="409">
        <v>11</v>
      </c>
      <c r="P34" s="409">
        <v>5</v>
      </c>
      <c r="Q34" s="409">
        <v>10</v>
      </c>
      <c r="R34" s="213">
        <v>9</v>
      </c>
      <c r="U34" s="47">
        <f>SUM(B34:R34)</f>
        <v>125</v>
      </c>
      <c r="V34" s="47">
        <f>AVERAGE(B34:R34)</f>
        <v>7.3529411764705879</v>
      </c>
      <c r="W34" s="47">
        <f t="shared" si="21"/>
        <v>7.4</v>
      </c>
      <c r="X34" s="47">
        <f t="shared" si="21"/>
        <v>8.6</v>
      </c>
      <c r="Y34" s="47">
        <f t="shared" si="21"/>
        <v>9.1999999999999993</v>
      </c>
      <c r="Z34" s="47">
        <f t="shared" si="21"/>
        <v>8.8000000000000007</v>
      </c>
      <c r="AA34" s="47">
        <f t="shared" si="21"/>
        <v>9.4</v>
      </c>
      <c r="AB34" s="47">
        <f t="shared" si="19"/>
        <v>8.1999999999999993</v>
      </c>
      <c r="AC34" s="47">
        <f t="shared" si="19"/>
        <v>5.6</v>
      </c>
      <c r="AD34" s="47">
        <f t="shared" si="19"/>
        <v>4.4000000000000004</v>
      </c>
      <c r="AE34" s="136">
        <f t="shared" si="19"/>
        <v>5.2</v>
      </c>
      <c r="AF34" s="136">
        <f t="shared" si="20"/>
        <v>5.6</v>
      </c>
      <c r="AG34" s="136">
        <f t="shared" si="20"/>
        <v>5.6</v>
      </c>
      <c r="AH34" s="136">
        <f t="shared" si="20"/>
        <v>7.2</v>
      </c>
      <c r="AI34" s="47">
        <f t="shared" si="20"/>
        <v>8.4</v>
      </c>
      <c r="AK34" s="22"/>
      <c r="AL34" s="23"/>
      <c r="AQ34" s="149" t="s">
        <v>33</v>
      </c>
      <c r="AR34" s="56">
        <v>9</v>
      </c>
      <c r="AS34" s="56">
        <v>8.4</v>
      </c>
    </row>
    <row r="35" spans="1:46" ht="13.8" x14ac:dyDescent="0.25">
      <c r="A35" s="385"/>
      <c r="B35" s="1"/>
      <c r="C35" s="1"/>
      <c r="D35" s="116"/>
      <c r="E35" s="116"/>
      <c r="F35" s="116"/>
      <c r="G35" s="116"/>
      <c r="H35" s="116"/>
      <c r="I35" s="116"/>
      <c r="J35" s="116"/>
      <c r="K35" s="116"/>
      <c r="L35" s="197"/>
      <c r="M35" s="45"/>
      <c r="N35" s="45"/>
      <c r="O35" s="45"/>
      <c r="P35" s="45"/>
      <c r="Q35" s="45"/>
      <c r="R35" s="45"/>
      <c r="U35" s="180"/>
      <c r="V35" s="116"/>
      <c r="W35" s="116"/>
      <c r="X35" s="116"/>
      <c r="AK35" s="22"/>
      <c r="AL35" s="23"/>
      <c r="AQ35" s="150"/>
      <c r="AR35" s="45"/>
    </row>
    <row r="36" spans="1:46" s="292" customFormat="1" ht="31.65" customHeight="1" x14ac:dyDescent="0.25">
      <c r="A36" s="507" t="s">
        <v>24</v>
      </c>
      <c r="B36" s="301">
        <v>2001</v>
      </c>
      <c r="C36" s="301">
        <v>2002</v>
      </c>
      <c r="D36" s="301">
        <v>2003</v>
      </c>
      <c r="E36" s="301">
        <v>2004</v>
      </c>
      <c r="F36" s="301">
        <v>2005</v>
      </c>
      <c r="G36" s="301">
        <v>2006</v>
      </c>
      <c r="H36" s="301">
        <v>2007</v>
      </c>
      <c r="I36" s="508">
        <v>2008</v>
      </c>
      <c r="J36" s="508">
        <v>2009</v>
      </c>
      <c r="K36" s="508">
        <v>2010</v>
      </c>
      <c r="L36" s="508">
        <v>2011</v>
      </c>
      <c r="M36" s="508">
        <v>2012</v>
      </c>
      <c r="N36" s="508">
        <v>2013</v>
      </c>
      <c r="O36" s="509">
        <v>2014</v>
      </c>
      <c r="P36" s="509">
        <v>2015</v>
      </c>
      <c r="Q36" s="509">
        <v>2016</v>
      </c>
      <c r="R36" s="508">
        <v>2017</v>
      </c>
      <c r="S36" s="516"/>
      <c r="T36" s="528"/>
      <c r="U36" s="324" t="s">
        <v>9</v>
      </c>
      <c r="V36" s="305" t="s">
        <v>117</v>
      </c>
      <c r="W36" s="511" t="s">
        <v>118</v>
      </c>
      <c r="X36" s="511" t="s">
        <v>106</v>
      </c>
      <c r="Y36" s="511" t="s">
        <v>107</v>
      </c>
      <c r="Z36" s="511" t="s">
        <v>116</v>
      </c>
      <c r="AA36" s="511" t="s">
        <v>109</v>
      </c>
      <c r="AB36" s="511" t="s">
        <v>110</v>
      </c>
      <c r="AC36" s="511" t="s">
        <v>111</v>
      </c>
      <c r="AD36" s="511" t="s">
        <v>112</v>
      </c>
      <c r="AE36" s="512" t="s">
        <v>113</v>
      </c>
      <c r="AF36" s="512" t="s">
        <v>119</v>
      </c>
      <c r="AG36" s="512" t="s">
        <v>135</v>
      </c>
      <c r="AH36" s="512" t="s">
        <v>162</v>
      </c>
      <c r="AI36" s="511" t="s">
        <v>167</v>
      </c>
      <c r="AK36" s="513"/>
      <c r="AL36" s="514"/>
      <c r="AQ36" s="299" t="s">
        <v>24</v>
      </c>
      <c r="AR36" s="508">
        <v>2017</v>
      </c>
      <c r="AS36" s="600" t="s">
        <v>167</v>
      </c>
      <c r="AT36" s="547"/>
    </row>
    <row r="37" spans="1:46" ht="13.8" x14ac:dyDescent="0.25">
      <c r="A37" s="389" t="s">
        <v>11</v>
      </c>
      <c r="B37" s="16">
        <v>206</v>
      </c>
      <c r="C37" s="16">
        <v>316</v>
      </c>
      <c r="D37" s="16">
        <v>470</v>
      </c>
      <c r="E37" s="16">
        <v>86</v>
      </c>
      <c r="F37" s="16">
        <v>171</v>
      </c>
      <c r="G37" s="16">
        <v>76</v>
      </c>
      <c r="H37" s="16">
        <v>292</v>
      </c>
      <c r="I37" s="16">
        <v>18</v>
      </c>
      <c r="J37" s="16">
        <v>154</v>
      </c>
      <c r="K37" s="16">
        <v>79</v>
      </c>
      <c r="L37" s="16">
        <v>310</v>
      </c>
      <c r="M37" s="16">
        <v>454</v>
      </c>
      <c r="N37" s="16">
        <v>102</v>
      </c>
      <c r="O37" s="413">
        <v>0</v>
      </c>
      <c r="P37" s="413">
        <v>78</v>
      </c>
      <c r="Q37" s="413">
        <v>78</v>
      </c>
      <c r="R37" s="16">
        <v>74</v>
      </c>
      <c r="S37" s="191"/>
      <c r="T37" s="191"/>
      <c r="U37" s="15">
        <f>SUM(B37:R37)</f>
        <v>2964</v>
      </c>
      <c r="V37" s="15">
        <f>AVERAGE(B37:R37)</f>
        <v>174.35294117647058</v>
      </c>
      <c r="W37" s="15">
        <f t="shared" ref="W37:AI37" si="24">AVERAGE(B37:F37)</f>
        <v>249.8</v>
      </c>
      <c r="X37" s="15">
        <f t="shared" si="24"/>
        <v>223.8</v>
      </c>
      <c r="Y37" s="15">
        <f t="shared" si="24"/>
        <v>219</v>
      </c>
      <c r="Z37" s="15">
        <f t="shared" si="24"/>
        <v>128.6</v>
      </c>
      <c r="AA37" s="15">
        <f t="shared" si="24"/>
        <v>142.19999999999999</v>
      </c>
      <c r="AB37" s="15">
        <f t="shared" si="24"/>
        <v>123.8</v>
      </c>
      <c r="AC37" s="15">
        <f t="shared" si="24"/>
        <v>170.6</v>
      </c>
      <c r="AD37" s="15">
        <f t="shared" si="24"/>
        <v>203</v>
      </c>
      <c r="AE37" s="137">
        <f t="shared" si="24"/>
        <v>219.8</v>
      </c>
      <c r="AF37" s="137">
        <f t="shared" si="24"/>
        <v>189</v>
      </c>
      <c r="AG37" s="137">
        <f t="shared" si="24"/>
        <v>188.8</v>
      </c>
      <c r="AH37" s="137">
        <f t="shared" si="24"/>
        <v>142.4</v>
      </c>
      <c r="AI37" s="15">
        <f t="shared" si="24"/>
        <v>66.400000000000006</v>
      </c>
      <c r="AK37" s="22"/>
      <c r="AL37" s="23"/>
      <c r="AQ37" s="154" t="s">
        <v>11</v>
      </c>
      <c r="AR37" s="566">
        <v>74</v>
      </c>
      <c r="AS37" s="566">
        <v>66.400000000000006</v>
      </c>
    </row>
    <row r="38" spans="1:46" ht="13.8" x14ac:dyDescent="0.25">
      <c r="A38" s="377" t="s">
        <v>32</v>
      </c>
      <c r="B38" s="213">
        <v>0</v>
      </c>
      <c r="C38" s="213">
        <v>0</v>
      </c>
      <c r="D38" s="213">
        <v>0</v>
      </c>
      <c r="E38" s="213">
        <v>152</v>
      </c>
      <c r="F38" s="213">
        <v>110</v>
      </c>
      <c r="G38" s="213">
        <v>0</v>
      </c>
      <c r="H38" s="213">
        <v>0</v>
      </c>
      <c r="I38" s="213">
        <v>19</v>
      </c>
      <c r="J38" s="213">
        <v>150</v>
      </c>
      <c r="K38" s="213">
        <v>169</v>
      </c>
      <c r="L38" s="213">
        <v>170</v>
      </c>
      <c r="M38" s="213">
        <v>145</v>
      </c>
      <c r="N38" s="213">
        <v>180</v>
      </c>
      <c r="O38" s="409">
        <v>146</v>
      </c>
      <c r="P38" s="409">
        <v>219</v>
      </c>
      <c r="Q38" s="409">
        <v>143</v>
      </c>
      <c r="R38" s="213">
        <v>178</v>
      </c>
      <c r="S38" s="191"/>
      <c r="T38" s="191"/>
      <c r="U38" s="47">
        <f>SUM(B38:R38)</f>
        <v>1781</v>
      </c>
      <c r="V38" s="47">
        <f>AVERAGE(B38:R38)</f>
        <v>104.76470588235294</v>
      </c>
      <c r="W38" s="47">
        <f>AVERAGE(B38:F38)</f>
        <v>52.4</v>
      </c>
      <c r="X38" s="47">
        <f>AVERAGE(C38:G38)</f>
        <v>52.4</v>
      </c>
      <c r="Y38" s="47">
        <f>AVERAGE(D38:H38)</f>
        <v>52.4</v>
      </c>
      <c r="Z38" s="47">
        <f>AVERAGE(E38:I38)</f>
        <v>56.2</v>
      </c>
      <c r="AA38" s="47">
        <f>AVERAGE(F38:J38)</f>
        <v>55.8</v>
      </c>
      <c r="AB38" s="47">
        <f t="shared" ref="AB38:AE42" si="25">AVERAGE(G38:K38)</f>
        <v>67.599999999999994</v>
      </c>
      <c r="AC38" s="47">
        <f t="shared" si="25"/>
        <v>101.6</v>
      </c>
      <c r="AD38" s="47">
        <f t="shared" si="25"/>
        <v>130.6</v>
      </c>
      <c r="AE38" s="136">
        <f t="shared" si="25"/>
        <v>162.80000000000001</v>
      </c>
      <c r="AF38" s="136">
        <f t="shared" ref="AF38:AI42" si="26">AVERAGE(K38:O38)</f>
        <v>162</v>
      </c>
      <c r="AG38" s="136">
        <f t="shared" si="26"/>
        <v>172</v>
      </c>
      <c r="AH38" s="136">
        <f t="shared" si="26"/>
        <v>166.6</v>
      </c>
      <c r="AI38" s="47">
        <f t="shared" si="26"/>
        <v>173.2</v>
      </c>
      <c r="AK38" s="22"/>
      <c r="AL38" s="23"/>
      <c r="AQ38" s="142" t="s">
        <v>32</v>
      </c>
      <c r="AR38" s="56">
        <v>178</v>
      </c>
      <c r="AS38" s="56">
        <v>173.2</v>
      </c>
    </row>
    <row r="39" spans="1:46" ht="13.8" x14ac:dyDescent="0.25">
      <c r="A39" s="390" t="s">
        <v>12</v>
      </c>
      <c r="B39" s="55">
        <v>76</v>
      </c>
      <c r="C39" s="55">
        <v>99</v>
      </c>
      <c r="D39" s="55">
        <v>80</v>
      </c>
      <c r="E39" s="55">
        <v>71</v>
      </c>
      <c r="F39" s="55">
        <v>74</v>
      </c>
      <c r="G39" s="55">
        <v>96</v>
      </c>
      <c r="H39" s="55">
        <v>78</v>
      </c>
      <c r="I39" s="55">
        <v>8</v>
      </c>
      <c r="J39" s="55">
        <v>56</v>
      </c>
      <c r="K39" s="55">
        <v>53</v>
      </c>
      <c r="L39" s="55">
        <v>38</v>
      </c>
      <c r="M39" s="55">
        <v>66</v>
      </c>
      <c r="N39" s="55">
        <v>76</v>
      </c>
      <c r="O39" s="414">
        <v>45</v>
      </c>
      <c r="P39" s="414">
        <v>91</v>
      </c>
      <c r="Q39" s="414">
        <v>16</v>
      </c>
      <c r="R39" s="55">
        <v>74</v>
      </c>
      <c r="S39" s="191"/>
      <c r="T39" s="191"/>
      <c r="U39" s="15">
        <f>SUM(B39:R39)</f>
        <v>1097</v>
      </c>
      <c r="V39" s="15">
        <f>AVERAGE(B39:R39)</f>
        <v>64.529411764705884</v>
      </c>
      <c r="W39" s="49">
        <f t="shared" ref="W39:AA42" si="27">AVERAGE(B39:F39)</f>
        <v>80</v>
      </c>
      <c r="X39" s="49">
        <f t="shared" si="27"/>
        <v>84</v>
      </c>
      <c r="Y39" s="49">
        <f t="shared" si="27"/>
        <v>79.8</v>
      </c>
      <c r="Z39" s="49">
        <f t="shared" si="27"/>
        <v>65.400000000000006</v>
      </c>
      <c r="AA39" s="49">
        <f t="shared" si="27"/>
        <v>62.4</v>
      </c>
      <c r="AB39" s="49">
        <f t="shared" si="25"/>
        <v>58.2</v>
      </c>
      <c r="AC39" s="49">
        <f t="shared" si="25"/>
        <v>46.6</v>
      </c>
      <c r="AD39" s="49">
        <f t="shared" si="25"/>
        <v>44.2</v>
      </c>
      <c r="AE39" s="198">
        <f t="shared" si="25"/>
        <v>57.8</v>
      </c>
      <c r="AF39" s="198">
        <f t="shared" si="26"/>
        <v>55.6</v>
      </c>
      <c r="AG39" s="198">
        <f t="shared" si="26"/>
        <v>63.2</v>
      </c>
      <c r="AH39" s="198">
        <f t="shared" si="26"/>
        <v>58.8</v>
      </c>
      <c r="AI39" s="49">
        <f t="shared" si="26"/>
        <v>60.4</v>
      </c>
      <c r="AK39" s="22"/>
      <c r="AL39" s="23"/>
      <c r="AQ39" s="155" t="s">
        <v>12</v>
      </c>
      <c r="AR39" s="568">
        <v>74</v>
      </c>
      <c r="AS39" s="568">
        <v>60.4</v>
      </c>
    </row>
    <row r="40" spans="1:46" ht="13.8" x14ac:dyDescent="0.25">
      <c r="A40" s="377" t="s">
        <v>13</v>
      </c>
      <c r="B40" s="213">
        <f t="shared" ref="B40:J40" si="28">SUM(B37:B39)</f>
        <v>282</v>
      </c>
      <c r="C40" s="213">
        <f t="shared" si="28"/>
        <v>415</v>
      </c>
      <c r="D40" s="213">
        <f t="shared" si="28"/>
        <v>550</v>
      </c>
      <c r="E40" s="213">
        <f t="shared" si="28"/>
        <v>309</v>
      </c>
      <c r="F40" s="213">
        <f t="shared" si="28"/>
        <v>355</v>
      </c>
      <c r="G40" s="213">
        <f t="shared" si="28"/>
        <v>172</v>
      </c>
      <c r="H40" s="213">
        <f t="shared" si="28"/>
        <v>370</v>
      </c>
      <c r="I40" s="213">
        <f t="shared" si="28"/>
        <v>45</v>
      </c>
      <c r="J40" s="213">
        <f t="shared" si="28"/>
        <v>360</v>
      </c>
      <c r="K40" s="213">
        <f t="shared" ref="K40:R40" si="29">SUM(K37:K39)</f>
        <v>301</v>
      </c>
      <c r="L40" s="213">
        <f t="shared" si="29"/>
        <v>518</v>
      </c>
      <c r="M40" s="213">
        <f t="shared" si="29"/>
        <v>665</v>
      </c>
      <c r="N40" s="213">
        <f t="shared" si="29"/>
        <v>358</v>
      </c>
      <c r="O40" s="409">
        <f t="shared" si="29"/>
        <v>191</v>
      </c>
      <c r="P40" s="409">
        <f t="shared" si="29"/>
        <v>388</v>
      </c>
      <c r="Q40" s="409">
        <f t="shared" si="29"/>
        <v>237</v>
      </c>
      <c r="R40" s="409">
        <f t="shared" si="29"/>
        <v>326</v>
      </c>
      <c r="S40" s="581"/>
      <c r="T40" s="191"/>
      <c r="U40" s="47">
        <f>SUM(B40:M40)</f>
        <v>4342</v>
      </c>
      <c r="V40" s="47">
        <f>AVERAGE(B40:M40)</f>
        <v>361.83333333333331</v>
      </c>
      <c r="W40" s="47">
        <f t="shared" si="27"/>
        <v>382.2</v>
      </c>
      <c r="X40" s="47">
        <f t="shared" si="27"/>
        <v>360.2</v>
      </c>
      <c r="Y40" s="47">
        <f t="shared" si="27"/>
        <v>351.2</v>
      </c>
      <c r="Z40" s="47">
        <f t="shared" si="27"/>
        <v>250.2</v>
      </c>
      <c r="AA40" s="47">
        <f t="shared" si="27"/>
        <v>260.39999999999998</v>
      </c>
      <c r="AB40" s="47">
        <f t="shared" si="25"/>
        <v>249.6</v>
      </c>
      <c r="AC40" s="47">
        <f t="shared" si="25"/>
        <v>318.8</v>
      </c>
      <c r="AD40" s="47">
        <f t="shared" si="25"/>
        <v>377.8</v>
      </c>
      <c r="AE40" s="136">
        <f t="shared" si="25"/>
        <v>440.4</v>
      </c>
      <c r="AF40" s="136">
        <f t="shared" si="26"/>
        <v>406.6</v>
      </c>
      <c r="AG40" s="136">
        <f t="shared" si="26"/>
        <v>424</v>
      </c>
      <c r="AH40" s="136">
        <f t="shared" si="26"/>
        <v>367.8</v>
      </c>
      <c r="AI40" s="47">
        <f t="shared" si="26"/>
        <v>300</v>
      </c>
      <c r="AK40" s="22"/>
      <c r="AL40" s="23"/>
      <c r="AQ40" s="142" t="s">
        <v>13</v>
      </c>
      <c r="AR40" s="56">
        <v>326</v>
      </c>
      <c r="AS40" s="56">
        <v>300</v>
      </c>
    </row>
    <row r="41" spans="1:46" ht="13.8" x14ac:dyDescent="0.25">
      <c r="A41" s="390" t="s">
        <v>37</v>
      </c>
      <c r="B41" s="219">
        <v>39</v>
      </c>
      <c r="C41" s="55">
        <v>44</v>
      </c>
      <c r="D41" s="55">
        <v>28</v>
      </c>
      <c r="E41" s="55">
        <v>30</v>
      </c>
      <c r="F41" s="55">
        <v>22</v>
      </c>
      <c r="G41" s="55">
        <v>30</v>
      </c>
      <c r="H41" s="55">
        <v>25</v>
      </c>
      <c r="I41" s="55">
        <v>5</v>
      </c>
      <c r="J41" s="55">
        <v>16</v>
      </c>
      <c r="K41" s="55">
        <v>15</v>
      </c>
      <c r="L41" s="55">
        <v>11</v>
      </c>
      <c r="M41" s="55">
        <v>21</v>
      </c>
      <c r="N41" s="55">
        <v>26</v>
      </c>
      <c r="O41" s="414">
        <v>18</v>
      </c>
      <c r="P41" s="414">
        <v>20</v>
      </c>
      <c r="Q41" s="414">
        <v>5</v>
      </c>
      <c r="R41" s="55">
        <v>21</v>
      </c>
      <c r="S41" s="191"/>
      <c r="T41" s="191"/>
      <c r="U41" s="15">
        <f>SUM(B41:R41)</f>
        <v>376</v>
      </c>
      <c r="V41" s="15">
        <f>AVERAGE(B41:R41)</f>
        <v>22.117647058823529</v>
      </c>
      <c r="W41" s="49">
        <f t="shared" si="27"/>
        <v>32.6</v>
      </c>
      <c r="X41" s="49">
        <f t="shared" si="27"/>
        <v>30.8</v>
      </c>
      <c r="Y41" s="49">
        <f t="shared" si="27"/>
        <v>27</v>
      </c>
      <c r="Z41" s="49">
        <f t="shared" si="27"/>
        <v>22.4</v>
      </c>
      <c r="AA41" s="49">
        <f t="shared" si="27"/>
        <v>19.600000000000001</v>
      </c>
      <c r="AB41" s="49">
        <f t="shared" si="25"/>
        <v>18.2</v>
      </c>
      <c r="AC41" s="49">
        <f t="shared" si="25"/>
        <v>14.4</v>
      </c>
      <c r="AD41" s="49">
        <f t="shared" si="25"/>
        <v>13.6</v>
      </c>
      <c r="AE41" s="198">
        <f t="shared" si="25"/>
        <v>17.8</v>
      </c>
      <c r="AF41" s="198">
        <f t="shared" si="26"/>
        <v>18.2</v>
      </c>
      <c r="AG41" s="198">
        <f t="shared" si="26"/>
        <v>19.2</v>
      </c>
      <c r="AH41" s="198">
        <f t="shared" si="26"/>
        <v>18</v>
      </c>
      <c r="AI41" s="49">
        <f t="shared" si="26"/>
        <v>18</v>
      </c>
      <c r="AK41" s="22"/>
      <c r="AL41" s="23"/>
      <c r="AQ41" s="155" t="s">
        <v>37</v>
      </c>
      <c r="AR41" s="568">
        <v>21</v>
      </c>
      <c r="AS41" s="568">
        <v>18</v>
      </c>
    </row>
    <row r="42" spans="1:46" ht="13.8" x14ac:dyDescent="0.25">
      <c r="A42" s="377" t="s">
        <v>33</v>
      </c>
      <c r="B42" s="218">
        <v>5</v>
      </c>
      <c r="C42" s="213">
        <v>5</v>
      </c>
      <c r="D42" s="213">
        <v>9</v>
      </c>
      <c r="E42" s="213">
        <v>4</v>
      </c>
      <c r="F42" s="213">
        <v>9</v>
      </c>
      <c r="G42" s="213">
        <v>7</v>
      </c>
      <c r="H42" s="213">
        <v>7</v>
      </c>
      <c r="I42" s="213">
        <v>2</v>
      </c>
      <c r="J42" s="213">
        <v>10</v>
      </c>
      <c r="K42" s="213">
        <v>13</v>
      </c>
      <c r="L42" s="213">
        <v>5</v>
      </c>
      <c r="M42" s="213">
        <v>6</v>
      </c>
      <c r="N42" s="213">
        <v>13</v>
      </c>
      <c r="O42" s="409">
        <v>2</v>
      </c>
      <c r="P42" s="409">
        <v>11</v>
      </c>
      <c r="Q42" s="409">
        <v>12</v>
      </c>
      <c r="R42" s="213">
        <v>8</v>
      </c>
      <c r="S42" s="191"/>
      <c r="T42" s="191"/>
      <c r="U42" s="47">
        <f>SUM(B42:R42)</f>
        <v>128</v>
      </c>
      <c r="V42" s="47">
        <f>AVERAGE(B42:R42)</f>
        <v>7.5294117647058822</v>
      </c>
      <c r="W42" s="47">
        <f t="shared" si="27"/>
        <v>6.4</v>
      </c>
      <c r="X42" s="47">
        <f t="shared" si="27"/>
        <v>6.8</v>
      </c>
      <c r="Y42" s="47">
        <f t="shared" si="27"/>
        <v>7.2</v>
      </c>
      <c r="Z42" s="47">
        <f t="shared" si="27"/>
        <v>5.8</v>
      </c>
      <c r="AA42" s="47">
        <f t="shared" si="27"/>
        <v>7</v>
      </c>
      <c r="AB42" s="47">
        <f t="shared" si="25"/>
        <v>7.8</v>
      </c>
      <c r="AC42" s="47">
        <f t="shared" si="25"/>
        <v>7.4</v>
      </c>
      <c r="AD42" s="47">
        <f t="shared" si="25"/>
        <v>7.2</v>
      </c>
      <c r="AE42" s="136">
        <f t="shared" si="25"/>
        <v>9.4</v>
      </c>
      <c r="AF42" s="136">
        <f t="shared" si="26"/>
        <v>7.8</v>
      </c>
      <c r="AG42" s="136">
        <f t="shared" si="26"/>
        <v>7.4</v>
      </c>
      <c r="AH42" s="136">
        <f t="shared" si="26"/>
        <v>8.8000000000000007</v>
      </c>
      <c r="AI42" s="47">
        <f t="shared" si="26"/>
        <v>9.1999999999999993</v>
      </c>
      <c r="AK42" s="22"/>
      <c r="AL42" s="23"/>
      <c r="AQ42" s="142" t="s">
        <v>33</v>
      </c>
      <c r="AR42" s="56">
        <v>8</v>
      </c>
      <c r="AS42" s="56">
        <v>9.1999999999999993</v>
      </c>
    </row>
    <row r="43" spans="1:46" ht="13.8" x14ac:dyDescent="0.25">
      <c r="A43" s="380"/>
      <c r="B43" s="20"/>
      <c r="C43" s="2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191"/>
      <c r="T43" s="191"/>
      <c r="U43" s="21"/>
      <c r="V43" s="21"/>
      <c r="W43" s="21"/>
      <c r="X43" s="45"/>
      <c r="Y43" s="174"/>
      <c r="Z43" s="174"/>
      <c r="AA43" s="174"/>
      <c r="AB43" s="199"/>
      <c r="AC43" s="199"/>
      <c r="AD43" s="174"/>
      <c r="AE43" s="174"/>
      <c r="AF43" s="174"/>
      <c r="AG43" s="174"/>
      <c r="AH43" s="174"/>
      <c r="AI43" s="174"/>
      <c r="AK43" s="22"/>
      <c r="AL43" s="23"/>
      <c r="AQ43" s="145"/>
      <c r="AR43" s="45"/>
      <c r="AS43" s="579"/>
      <c r="AT43" s="434"/>
    </row>
    <row r="44" spans="1:46" s="292" customFormat="1" ht="34.049999999999997" customHeight="1" x14ac:dyDescent="0.25">
      <c r="A44" s="507" t="s">
        <v>149</v>
      </c>
      <c r="B44" s="301">
        <v>2001</v>
      </c>
      <c r="C44" s="301">
        <v>2002</v>
      </c>
      <c r="D44" s="301">
        <v>2003</v>
      </c>
      <c r="E44" s="301">
        <v>2004</v>
      </c>
      <c r="F44" s="301">
        <v>2005</v>
      </c>
      <c r="G44" s="301">
        <v>2006</v>
      </c>
      <c r="H44" s="301">
        <v>2007</v>
      </c>
      <c r="I44" s="508">
        <v>2008</v>
      </c>
      <c r="J44" s="508">
        <v>2009</v>
      </c>
      <c r="K44" s="515"/>
      <c r="L44" s="515"/>
      <c r="M44" s="515"/>
      <c r="N44" s="515"/>
      <c r="O44" s="515"/>
      <c r="P44" s="515"/>
      <c r="Q44" s="515"/>
      <c r="R44" s="515"/>
      <c r="S44" s="516"/>
      <c r="T44" s="516"/>
      <c r="U44" s="324" t="s">
        <v>9</v>
      </c>
      <c r="V44" s="305" t="s">
        <v>117</v>
      </c>
      <c r="W44" s="511" t="s">
        <v>161</v>
      </c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K44" s="513"/>
      <c r="AL44" s="514"/>
      <c r="AQ44" s="299" t="s">
        <v>149</v>
      </c>
      <c r="AR44" s="508"/>
      <c r="AS44" s="512"/>
      <c r="AT44" s="547"/>
    </row>
    <row r="45" spans="1:46" ht="13.8" x14ac:dyDescent="0.25">
      <c r="A45" s="389" t="s">
        <v>11</v>
      </c>
      <c r="B45" s="16">
        <v>21</v>
      </c>
      <c r="C45" s="16">
        <v>97</v>
      </c>
      <c r="D45" s="16">
        <v>55</v>
      </c>
      <c r="E45" s="16">
        <v>85</v>
      </c>
      <c r="F45" s="16">
        <v>25</v>
      </c>
      <c r="G45" s="16">
        <v>34</v>
      </c>
      <c r="H45" s="16" t="s">
        <v>34</v>
      </c>
      <c r="I45" s="16" t="s">
        <v>34</v>
      </c>
      <c r="J45" s="16">
        <v>44</v>
      </c>
      <c r="K45" s="505"/>
      <c r="L45" s="505"/>
      <c r="M45" s="505"/>
      <c r="N45" s="505"/>
      <c r="O45" s="505"/>
      <c r="P45" s="505"/>
      <c r="Q45" s="505"/>
      <c r="R45" s="505"/>
      <c r="S45" s="191"/>
      <c r="T45" s="191"/>
      <c r="U45" s="15">
        <f>SUM(B45:P45)</f>
        <v>361</v>
      </c>
      <c r="V45" s="15">
        <f t="shared" ref="V45:V50" si="30">AVERAGE(B45:J45)</f>
        <v>51.571428571428569</v>
      </c>
      <c r="W45" s="15">
        <f t="shared" ref="W45:W50" si="31">AVERAGE(B45:J45)</f>
        <v>51.571428571428569</v>
      </c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K45" s="22"/>
      <c r="AL45" s="23"/>
      <c r="AQ45" s="154" t="s">
        <v>11</v>
      </c>
      <c r="AR45" s="16"/>
      <c r="AS45" s="15"/>
    </row>
    <row r="46" spans="1:46" ht="13.8" x14ac:dyDescent="0.25">
      <c r="A46" s="377" t="s">
        <v>32</v>
      </c>
      <c r="B46" s="213">
        <v>0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115</v>
      </c>
      <c r="K46" s="505"/>
      <c r="L46" s="505"/>
      <c r="M46" s="505"/>
      <c r="N46" s="505"/>
      <c r="O46" s="505"/>
      <c r="P46" s="505"/>
      <c r="Q46" s="505"/>
      <c r="R46" s="505"/>
      <c r="S46" s="191"/>
      <c r="T46" s="191"/>
      <c r="U46" s="47">
        <f>SUM(B46:P46)</f>
        <v>115</v>
      </c>
      <c r="V46" s="47">
        <f t="shared" si="30"/>
        <v>12.777777777777779</v>
      </c>
      <c r="W46" s="47">
        <f t="shared" si="31"/>
        <v>12.777777777777779</v>
      </c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K46" s="22"/>
      <c r="AL46" s="23"/>
      <c r="AQ46" s="142" t="s">
        <v>32</v>
      </c>
      <c r="AR46" s="213"/>
      <c r="AS46" s="47"/>
    </row>
    <row r="47" spans="1:46" ht="13.8" x14ac:dyDescent="0.25">
      <c r="A47" s="390" t="s">
        <v>12</v>
      </c>
      <c r="B47" s="55">
        <v>15</v>
      </c>
      <c r="C47" s="55">
        <v>14</v>
      </c>
      <c r="D47" s="55">
        <v>15</v>
      </c>
      <c r="E47" s="55">
        <v>18</v>
      </c>
      <c r="F47" s="55">
        <v>20</v>
      </c>
      <c r="G47" s="55">
        <v>20</v>
      </c>
      <c r="H47" s="55" t="s">
        <v>34</v>
      </c>
      <c r="I47" s="55" t="s">
        <v>34</v>
      </c>
      <c r="J47" s="55">
        <v>22</v>
      </c>
      <c r="K47" s="505"/>
      <c r="L47" s="505"/>
      <c r="M47" s="505"/>
      <c r="N47" s="505"/>
      <c r="O47" s="505"/>
      <c r="P47" s="505"/>
      <c r="Q47" s="505"/>
      <c r="R47" s="505"/>
      <c r="S47" s="191"/>
      <c r="T47" s="191"/>
      <c r="U47" s="15">
        <f>SUM(B47:P47)</f>
        <v>124</v>
      </c>
      <c r="V47" s="15">
        <f t="shared" si="30"/>
        <v>17.714285714285715</v>
      </c>
      <c r="W47" s="49">
        <f t="shared" si="31"/>
        <v>17.714285714285715</v>
      </c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K47" s="22"/>
      <c r="AL47" s="23"/>
      <c r="AQ47" s="155" t="s">
        <v>12</v>
      </c>
      <c r="AR47" s="55"/>
      <c r="AS47" s="49"/>
    </row>
    <row r="48" spans="1:46" ht="13.8" x14ac:dyDescent="0.25">
      <c r="A48" s="377" t="s">
        <v>13</v>
      </c>
      <c r="B48" s="213">
        <f t="shared" ref="B48:J48" si="32">SUM(B45:B47)</f>
        <v>36</v>
      </c>
      <c r="C48" s="213">
        <f t="shared" si="32"/>
        <v>111</v>
      </c>
      <c r="D48" s="213">
        <f t="shared" si="32"/>
        <v>70</v>
      </c>
      <c r="E48" s="213">
        <f t="shared" si="32"/>
        <v>103</v>
      </c>
      <c r="F48" s="213">
        <f t="shared" si="32"/>
        <v>45</v>
      </c>
      <c r="G48" s="213">
        <f t="shared" si="32"/>
        <v>54</v>
      </c>
      <c r="H48" s="213">
        <f t="shared" si="32"/>
        <v>0</v>
      </c>
      <c r="I48" s="213">
        <f t="shared" si="32"/>
        <v>0</v>
      </c>
      <c r="J48" s="213">
        <f t="shared" si="32"/>
        <v>181</v>
      </c>
      <c r="K48" s="505"/>
      <c r="L48" s="505"/>
      <c r="M48" s="505"/>
      <c r="N48" s="505"/>
      <c r="O48" s="505"/>
      <c r="P48" s="505"/>
      <c r="Q48" s="505"/>
      <c r="R48" s="505"/>
      <c r="S48" s="191"/>
      <c r="T48" s="191"/>
      <c r="U48" s="47">
        <f>SUM(B48:M48)</f>
        <v>600</v>
      </c>
      <c r="V48" s="47">
        <f t="shared" si="30"/>
        <v>66.666666666666671</v>
      </c>
      <c r="W48" s="47">
        <f t="shared" si="31"/>
        <v>66.666666666666671</v>
      </c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K48" s="22"/>
      <c r="AL48" s="23"/>
      <c r="AQ48" s="142" t="s">
        <v>13</v>
      </c>
      <c r="AR48" s="213"/>
      <c r="AS48" s="47"/>
    </row>
    <row r="49" spans="1:46" ht="13.8" x14ac:dyDescent="0.25">
      <c r="A49" s="390" t="s">
        <v>37</v>
      </c>
      <c r="B49" s="55">
        <v>2</v>
      </c>
      <c r="C49" s="55">
        <v>4</v>
      </c>
      <c r="D49" s="55">
        <v>6</v>
      </c>
      <c r="E49" s="55">
        <v>7</v>
      </c>
      <c r="F49" s="55">
        <v>6</v>
      </c>
      <c r="G49" s="55">
        <v>8</v>
      </c>
      <c r="H49" s="55" t="s">
        <v>34</v>
      </c>
      <c r="I49" s="55" t="s">
        <v>34</v>
      </c>
      <c r="J49" s="55">
        <v>7</v>
      </c>
      <c r="K49" s="505"/>
      <c r="L49" s="505"/>
      <c r="M49" s="505"/>
      <c r="N49" s="505"/>
      <c r="O49" s="505"/>
      <c r="P49" s="505"/>
      <c r="Q49" s="505"/>
      <c r="R49" s="505"/>
      <c r="S49" s="191"/>
      <c r="T49" s="191"/>
      <c r="U49" s="15">
        <f>SUM(B49:P49)</f>
        <v>40</v>
      </c>
      <c r="V49" s="15">
        <f t="shared" si="30"/>
        <v>5.7142857142857144</v>
      </c>
      <c r="W49" s="49">
        <f t="shared" si="31"/>
        <v>5.7142857142857144</v>
      </c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K49" s="22"/>
      <c r="AL49" s="23"/>
      <c r="AQ49" s="155" t="s">
        <v>37</v>
      </c>
      <c r="AR49" s="55"/>
      <c r="AS49" s="49"/>
    </row>
    <row r="50" spans="1:46" ht="13.8" x14ac:dyDescent="0.25">
      <c r="A50" s="377" t="s">
        <v>33</v>
      </c>
      <c r="B50" s="218">
        <v>0</v>
      </c>
      <c r="C50" s="213">
        <v>0</v>
      </c>
      <c r="D50" s="213">
        <v>0</v>
      </c>
      <c r="E50" s="213">
        <v>0</v>
      </c>
      <c r="F50" s="213">
        <v>0</v>
      </c>
      <c r="G50" s="213">
        <v>0</v>
      </c>
      <c r="H50" s="213">
        <v>9</v>
      </c>
      <c r="I50" s="213">
        <v>11</v>
      </c>
      <c r="J50" s="213">
        <v>1</v>
      </c>
      <c r="K50" s="505"/>
      <c r="L50" s="505"/>
      <c r="M50" s="505"/>
      <c r="N50" s="505"/>
      <c r="O50" s="505"/>
      <c r="P50" s="505"/>
      <c r="Q50" s="505"/>
      <c r="R50" s="505"/>
      <c r="S50" s="191"/>
      <c r="T50" s="191"/>
      <c r="U50" s="47">
        <f>SUM(B50:P50)</f>
        <v>21</v>
      </c>
      <c r="V50" s="47">
        <f t="shared" si="30"/>
        <v>2.3333333333333335</v>
      </c>
      <c r="W50" s="47">
        <f t="shared" si="31"/>
        <v>2.3333333333333335</v>
      </c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K50" s="22"/>
      <c r="AL50" s="23"/>
      <c r="AN50" s="36"/>
      <c r="AQ50" s="142" t="s">
        <v>33</v>
      </c>
      <c r="AR50" s="213"/>
      <c r="AS50" s="47"/>
    </row>
    <row r="51" spans="1:46" ht="13.8" x14ac:dyDescent="0.25">
      <c r="A51" s="385"/>
      <c r="B51" s="1"/>
      <c r="C51" s="1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91"/>
      <c r="T51" s="191"/>
      <c r="U51" s="180"/>
      <c r="V51" s="200"/>
      <c r="W51" s="180"/>
      <c r="X51" s="116"/>
      <c r="AK51" s="22"/>
      <c r="AL51" s="23"/>
      <c r="AQ51" s="150"/>
      <c r="AR51" s="116"/>
    </row>
    <row r="52" spans="1:46" s="292" customFormat="1" ht="30.75" customHeight="1" x14ac:dyDescent="0.25">
      <c r="A52" s="507" t="s">
        <v>52</v>
      </c>
      <c r="B52" s="518">
        <v>2001</v>
      </c>
      <c r="C52" s="518">
        <v>2002</v>
      </c>
      <c r="D52" s="518">
        <v>2003</v>
      </c>
      <c r="E52" s="518">
        <v>2004</v>
      </c>
      <c r="F52" s="518">
        <v>2005</v>
      </c>
      <c r="G52" s="518">
        <v>2006</v>
      </c>
      <c r="H52" s="518">
        <v>2007</v>
      </c>
      <c r="I52" s="519">
        <v>2008</v>
      </c>
      <c r="J52" s="519">
        <v>2009</v>
      </c>
      <c r="K52" s="519">
        <v>2010</v>
      </c>
      <c r="L52" s="519">
        <v>2011</v>
      </c>
      <c r="M52" s="519">
        <v>2012</v>
      </c>
      <c r="N52" s="519">
        <v>2013</v>
      </c>
      <c r="O52" s="520">
        <v>2014</v>
      </c>
      <c r="P52" s="509">
        <v>2015</v>
      </c>
      <c r="Q52" s="509">
        <v>2016</v>
      </c>
      <c r="R52" s="508">
        <v>2017</v>
      </c>
      <c r="S52" s="510"/>
      <c r="T52" s="510"/>
      <c r="U52" s="324" t="s">
        <v>9</v>
      </c>
      <c r="V52" s="305" t="s">
        <v>117</v>
      </c>
      <c r="W52" s="511" t="s">
        <v>118</v>
      </c>
      <c r="X52" s="511" t="s">
        <v>106</v>
      </c>
      <c r="Y52" s="511" t="s">
        <v>107</v>
      </c>
      <c r="Z52" s="511" t="s">
        <v>116</v>
      </c>
      <c r="AA52" s="511" t="s">
        <v>109</v>
      </c>
      <c r="AB52" s="511" t="s">
        <v>110</v>
      </c>
      <c r="AC52" s="511" t="s">
        <v>111</v>
      </c>
      <c r="AD52" s="511" t="s">
        <v>112</v>
      </c>
      <c r="AE52" s="512" t="s">
        <v>113</v>
      </c>
      <c r="AF52" s="512" t="s">
        <v>119</v>
      </c>
      <c r="AG52" s="512" t="s">
        <v>135</v>
      </c>
      <c r="AH52" s="512" t="s">
        <v>162</v>
      </c>
      <c r="AI52" s="511" t="s">
        <v>167</v>
      </c>
      <c r="AK52" s="513"/>
      <c r="AL52" s="514"/>
      <c r="AQ52" s="299" t="s">
        <v>52</v>
      </c>
      <c r="AR52" s="519">
        <v>2017</v>
      </c>
      <c r="AS52" s="600" t="s">
        <v>167</v>
      </c>
      <c r="AT52" s="547"/>
    </row>
    <row r="53" spans="1:46" ht="13.8" x14ac:dyDescent="0.25">
      <c r="A53" s="391" t="s">
        <v>11</v>
      </c>
      <c r="B53" s="19">
        <v>259</v>
      </c>
      <c r="C53" s="19">
        <v>352</v>
      </c>
      <c r="D53" s="19">
        <v>148</v>
      </c>
      <c r="E53" s="19">
        <v>155</v>
      </c>
      <c r="F53" s="19">
        <v>194</v>
      </c>
      <c r="G53" s="19">
        <v>92</v>
      </c>
      <c r="H53" s="19">
        <v>88</v>
      </c>
      <c r="I53" s="19">
        <v>101</v>
      </c>
      <c r="J53" s="19">
        <v>40</v>
      </c>
      <c r="K53" s="19">
        <v>70</v>
      </c>
      <c r="L53" s="19">
        <v>60</v>
      </c>
      <c r="M53" s="19">
        <v>2</v>
      </c>
      <c r="N53" s="19">
        <v>100</v>
      </c>
      <c r="O53" s="415">
        <v>24</v>
      </c>
      <c r="P53" s="415">
        <v>32</v>
      </c>
      <c r="Q53" s="415">
        <v>136</v>
      </c>
      <c r="R53" s="19">
        <v>67</v>
      </c>
      <c r="U53" s="18">
        <f>SUM(B53:R53)</f>
        <v>1920</v>
      </c>
      <c r="V53" s="50">
        <f>AVERAGE(B53:R53)</f>
        <v>112.94117647058823</v>
      </c>
      <c r="W53" s="18">
        <f>AVERAGE(B53:R53)</f>
        <v>112.94117647058823</v>
      </c>
      <c r="X53" s="18">
        <f t="shared" ref="X53:AD53" si="33">AVERAGE(C53:G53)</f>
        <v>188.2</v>
      </c>
      <c r="Y53" s="18">
        <f t="shared" si="33"/>
        <v>135.4</v>
      </c>
      <c r="Z53" s="18">
        <f t="shared" si="33"/>
        <v>126</v>
      </c>
      <c r="AA53" s="18">
        <f t="shared" si="33"/>
        <v>103</v>
      </c>
      <c r="AB53" s="18">
        <f t="shared" si="33"/>
        <v>78.2</v>
      </c>
      <c r="AC53" s="18">
        <f t="shared" si="33"/>
        <v>71.8</v>
      </c>
      <c r="AD53" s="18">
        <f t="shared" si="33"/>
        <v>54.6</v>
      </c>
      <c r="AE53" s="187">
        <f>AVERAGE(J53:N53)</f>
        <v>54.4</v>
      </c>
      <c r="AF53" s="187">
        <f t="shared" ref="AF53:AI58" si="34">AVERAGE(K53:O53)</f>
        <v>51.2</v>
      </c>
      <c r="AG53" s="187">
        <f t="shared" si="34"/>
        <v>43.6</v>
      </c>
      <c r="AH53" s="187">
        <f t="shared" si="34"/>
        <v>58.8</v>
      </c>
      <c r="AI53" s="18">
        <f t="shared" si="34"/>
        <v>71.8</v>
      </c>
      <c r="AK53" s="22"/>
      <c r="AL53" s="23"/>
      <c r="AQ53" s="156" t="s">
        <v>11</v>
      </c>
      <c r="AR53" s="604">
        <v>67</v>
      </c>
      <c r="AS53" s="604">
        <v>71.8</v>
      </c>
    </row>
    <row r="54" spans="1:46" ht="13.8" x14ac:dyDescent="0.25">
      <c r="A54" s="377" t="s">
        <v>32</v>
      </c>
      <c r="B54" s="213"/>
      <c r="C54" s="213"/>
      <c r="D54" s="213"/>
      <c r="E54" s="213"/>
      <c r="F54" s="213"/>
      <c r="G54" s="213"/>
      <c r="H54" s="213"/>
      <c r="I54" s="213">
        <v>85</v>
      </c>
      <c r="J54" s="213">
        <v>138</v>
      </c>
      <c r="K54" s="213">
        <v>104</v>
      </c>
      <c r="L54" s="213">
        <v>124</v>
      </c>
      <c r="M54" s="213">
        <v>139</v>
      </c>
      <c r="N54" s="213">
        <v>147</v>
      </c>
      <c r="O54" s="409">
        <v>219</v>
      </c>
      <c r="P54" s="409">
        <v>278</v>
      </c>
      <c r="Q54" s="409">
        <v>198</v>
      </c>
      <c r="R54" s="213">
        <v>156</v>
      </c>
      <c r="U54" s="47">
        <f>SUM(B54:R54)</f>
        <v>1588</v>
      </c>
      <c r="V54" s="47">
        <f>AVERAGE(B54:R54)</f>
        <v>158.80000000000001</v>
      </c>
      <c r="W54" s="118" t="s">
        <v>17</v>
      </c>
      <c r="X54" s="118" t="s">
        <v>17</v>
      </c>
      <c r="Y54" s="118" t="s">
        <v>17</v>
      </c>
      <c r="Z54" s="47">
        <f>AVERAGE(E54:I54)</f>
        <v>85</v>
      </c>
      <c r="AA54" s="47">
        <f>AVERAGE(F54:J54)</f>
        <v>111.5</v>
      </c>
      <c r="AB54" s="47">
        <f t="shared" ref="AB54:AE58" si="35">AVERAGE(G54:K54)</f>
        <v>109</v>
      </c>
      <c r="AC54" s="47">
        <f t="shared" si="35"/>
        <v>112.75</v>
      </c>
      <c r="AD54" s="47">
        <f t="shared" si="35"/>
        <v>118</v>
      </c>
      <c r="AE54" s="136">
        <f t="shared" si="35"/>
        <v>130.4</v>
      </c>
      <c r="AF54" s="136">
        <f t="shared" si="34"/>
        <v>146.6</v>
      </c>
      <c r="AG54" s="136">
        <f t="shared" si="34"/>
        <v>181.4</v>
      </c>
      <c r="AH54" s="136">
        <f t="shared" si="34"/>
        <v>196.2</v>
      </c>
      <c r="AI54" s="47">
        <f t="shared" si="34"/>
        <v>199.6</v>
      </c>
      <c r="AK54" s="22"/>
      <c r="AL54" s="23"/>
      <c r="AQ54" s="142" t="s">
        <v>32</v>
      </c>
      <c r="AR54" s="56">
        <v>156</v>
      </c>
      <c r="AS54" s="56">
        <v>199.6</v>
      </c>
    </row>
    <row r="55" spans="1:46" ht="13.8" x14ac:dyDescent="0.25">
      <c r="A55" s="392" t="s">
        <v>12</v>
      </c>
      <c r="B55" s="220">
        <v>62</v>
      </c>
      <c r="C55" s="220">
        <v>21</v>
      </c>
      <c r="D55" s="220">
        <v>45</v>
      </c>
      <c r="E55" s="220">
        <v>27</v>
      </c>
      <c r="F55" s="220">
        <v>2</v>
      </c>
      <c r="G55" s="220">
        <v>67</v>
      </c>
      <c r="H55" s="220">
        <v>30</v>
      </c>
      <c r="I55" s="220">
        <v>55</v>
      </c>
      <c r="J55" s="220">
        <v>105</v>
      </c>
      <c r="K55" s="220">
        <v>74</v>
      </c>
      <c r="L55" s="220">
        <v>59</v>
      </c>
      <c r="M55" s="220">
        <v>75</v>
      </c>
      <c r="N55" s="220">
        <v>122</v>
      </c>
      <c r="O55" s="416">
        <v>105</v>
      </c>
      <c r="P55" s="416">
        <v>87</v>
      </c>
      <c r="Q55" s="416">
        <v>21</v>
      </c>
      <c r="R55" s="220">
        <v>82</v>
      </c>
      <c r="U55" s="18">
        <f>SUM(B55:R55)</f>
        <v>1039</v>
      </c>
      <c r="V55" s="50">
        <f>AVERAGE(B55:R55)</f>
        <v>61.117647058823529</v>
      </c>
      <c r="W55" s="50">
        <f t="shared" ref="W55:AA58" si="36">AVERAGE(B55:F55)</f>
        <v>31.4</v>
      </c>
      <c r="X55" s="50">
        <f t="shared" si="36"/>
        <v>32.4</v>
      </c>
      <c r="Y55" s="50">
        <f t="shared" si="36"/>
        <v>34.200000000000003</v>
      </c>
      <c r="Z55" s="50">
        <f t="shared" si="36"/>
        <v>36.200000000000003</v>
      </c>
      <c r="AA55" s="50">
        <f t="shared" si="36"/>
        <v>51.8</v>
      </c>
      <c r="AB55" s="50">
        <f t="shared" si="35"/>
        <v>66.2</v>
      </c>
      <c r="AC55" s="50">
        <f t="shared" si="35"/>
        <v>64.599999999999994</v>
      </c>
      <c r="AD55" s="50">
        <f t="shared" si="35"/>
        <v>73.599999999999994</v>
      </c>
      <c r="AE55" s="138">
        <f t="shared" si="35"/>
        <v>87</v>
      </c>
      <c r="AF55" s="138">
        <f t="shared" si="34"/>
        <v>87</v>
      </c>
      <c r="AG55" s="138">
        <f t="shared" si="34"/>
        <v>89.6</v>
      </c>
      <c r="AH55" s="138">
        <f t="shared" si="34"/>
        <v>82</v>
      </c>
      <c r="AI55" s="50">
        <f t="shared" si="34"/>
        <v>83.4</v>
      </c>
      <c r="AK55" s="22"/>
      <c r="AL55" s="23"/>
      <c r="AQ55" s="157" t="s">
        <v>12</v>
      </c>
      <c r="AR55" s="605">
        <v>82</v>
      </c>
      <c r="AS55" s="605">
        <v>83.4</v>
      </c>
    </row>
    <row r="56" spans="1:46" ht="13.8" x14ac:dyDescent="0.25">
      <c r="A56" s="377" t="s">
        <v>13</v>
      </c>
      <c r="B56" s="213">
        <f t="shared" ref="B56:J56" si="37">SUM(B53:B55)</f>
        <v>321</v>
      </c>
      <c r="C56" s="213">
        <f t="shared" si="37"/>
        <v>373</v>
      </c>
      <c r="D56" s="213">
        <f t="shared" si="37"/>
        <v>193</v>
      </c>
      <c r="E56" s="213">
        <f t="shared" si="37"/>
        <v>182</v>
      </c>
      <c r="F56" s="213">
        <f t="shared" si="37"/>
        <v>196</v>
      </c>
      <c r="G56" s="213">
        <f t="shared" si="37"/>
        <v>159</v>
      </c>
      <c r="H56" s="213">
        <f t="shared" si="37"/>
        <v>118</v>
      </c>
      <c r="I56" s="213">
        <f t="shared" si="37"/>
        <v>241</v>
      </c>
      <c r="J56" s="213">
        <f t="shared" si="37"/>
        <v>283</v>
      </c>
      <c r="K56" s="213">
        <f t="shared" ref="K56:R56" si="38">SUM(K53:K55)</f>
        <v>248</v>
      </c>
      <c r="L56" s="213">
        <f t="shared" si="38"/>
        <v>243</v>
      </c>
      <c r="M56" s="213">
        <f t="shared" si="38"/>
        <v>216</v>
      </c>
      <c r="N56" s="213">
        <f t="shared" si="38"/>
        <v>369</v>
      </c>
      <c r="O56" s="409">
        <f t="shared" si="38"/>
        <v>348</v>
      </c>
      <c r="P56" s="409">
        <f t="shared" si="38"/>
        <v>397</v>
      </c>
      <c r="Q56" s="409">
        <f t="shared" si="38"/>
        <v>355</v>
      </c>
      <c r="R56" s="409">
        <f t="shared" si="38"/>
        <v>305</v>
      </c>
      <c r="S56" s="581"/>
      <c r="U56" s="47">
        <f>SUM(B56:M56)</f>
        <v>2773</v>
      </c>
      <c r="V56" s="47">
        <f>AVERAGE(B56:M56)</f>
        <v>231.08333333333334</v>
      </c>
      <c r="W56" s="47">
        <f t="shared" si="36"/>
        <v>253</v>
      </c>
      <c r="X56" s="47">
        <f t="shared" si="36"/>
        <v>220.6</v>
      </c>
      <c r="Y56" s="47">
        <f t="shared" si="36"/>
        <v>169.6</v>
      </c>
      <c r="Z56" s="47">
        <f t="shared" si="36"/>
        <v>179.2</v>
      </c>
      <c r="AA56" s="47">
        <f t="shared" si="36"/>
        <v>199.4</v>
      </c>
      <c r="AB56" s="47">
        <f t="shared" si="35"/>
        <v>209.8</v>
      </c>
      <c r="AC56" s="47">
        <f t="shared" si="35"/>
        <v>226.6</v>
      </c>
      <c r="AD56" s="47">
        <f t="shared" si="35"/>
        <v>246.2</v>
      </c>
      <c r="AE56" s="136">
        <f t="shared" si="35"/>
        <v>271.8</v>
      </c>
      <c r="AF56" s="136">
        <f t="shared" si="34"/>
        <v>284.8</v>
      </c>
      <c r="AG56" s="136">
        <f t="shared" si="34"/>
        <v>314.60000000000002</v>
      </c>
      <c r="AH56" s="136">
        <f t="shared" si="34"/>
        <v>337</v>
      </c>
      <c r="AI56" s="47">
        <f t="shared" si="34"/>
        <v>354.8</v>
      </c>
      <c r="AK56" s="22"/>
      <c r="AL56" s="23"/>
      <c r="AQ56" s="142" t="s">
        <v>13</v>
      </c>
      <c r="AR56" s="56">
        <v>305</v>
      </c>
      <c r="AS56" s="56">
        <v>354.8</v>
      </c>
    </row>
    <row r="57" spans="1:46" ht="13.8" x14ac:dyDescent="0.25">
      <c r="A57" s="393" t="s">
        <v>37</v>
      </c>
      <c r="B57" s="220">
        <v>25</v>
      </c>
      <c r="C57" s="220">
        <v>5</v>
      </c>
      <c r="D57" s="220">
        <v>17</v>
      </c>
      <c r="E57" s="220">
        <v>12</v>
      </c>
      <c r="F57" s="220">
        <v>1</v>
      </c>
      <c r="G57" s="220">
        <v>23</v>
      </c>
      <c r="H57" s="220">
        <v>12</v>
      </c>
      <c r="I57" s="220">
        <v>17</v>
      </c>
      <c r="J57" s="220">
        <v>41</v>
      </c>
      <c r="K57" s="220">
        <v>15</v>
      </c>
      <c r="L57" s="220">
        <v>19</v>
      </c>
      <c r="M57" s="220">
        <v>23</v>
      </c>
      <c r="N57" s="220">
        <v>31</v>
      </c>
      <c r="O57" s="416">
        <v>32</v>
      </c>
      <c r="P57" s="416">
        <v>27</v>
      </c>
      <c r="Q57" s="416">
        <v>2</v>
      </c>
      <c r="R57" s="220">
        <v>21</v>
      </c>
      <c r="U57" s="18">
        <f>SUM(B57:R57)</f>
        <v>323</v>
      </c>
      <c r="V57" s="50">
        <f>AVERAGE(B57:R57)</f>
        <v>19</v>
      </c>
      <c r="W57" s="50">
        <f t="shared" si="36"/>
        <v>12</v>
      </c>
      <c r="X57" s="50">
        <f t="shared" si="36"/>
        <v>11.6</v>
      </c>
      <c r="Y57" s="50">
        <f t="shared" si="36"/>
        <v>13</v>
      </c>
      <c r="Z57" s="50">
        <f t="shared" si="36"/>
        <v>13</v>
      </c>
      <c r="AA57" s="50">
        <f t="shared" si="36"/>
        <v>18.8</v>
      </c>
      <c r="AB57" s="50">
        <f t="shared" si="35"/>
        <v>21.6</v>
      </c>
      <c r="AC57" s="50">
        <f t="shared" si="35"/>
        <v>20.8</v>
      </c>
      <c r="AD57" s="50">
        <f t="shared" si="35"/>
        <v>23</v>
      </c>
      <c r="AE57" s="138">
        <f t="shared" si="35"/>
        <v>25.8</v>
      </c>
      <c r="AF57" s="138">
        <f t="shared" si="34"/>
        <v>24</v>
      </c>
      <c r="AG57" s="138">
        <f t="shared" si="34"/>
        <v>26.4</v>
      </c>
      <c r="AH57" s="138">
        <f t="shared" si="34"/>
        <v>23</v>
      </c>
      <c r="AI57" s="50">
        <f t="shared" si="34"/>
        <v>22.6</v>
      </c>
      <c r="AK57" s="22"/>
      <c r="AL57" s="23"/>
      <c r="AQ57" s="158" t="s">
        <v>37</v>
      </c>
      <c r="AR57" s="605">
        <v>21</v>
      </c>
      <c r="AS57" s="605">
        <v>22.6</v>
      </c>
    </row>
    <row r="58" spans="1:46" ht="13.8" x14ac:dyDescent="0.25">
      <c r="A58" s="384" t="s">
        <v>33</v>
      </c>
      <c r="B58" s="221">
        <v>2</v>
      </c>
      <c r="C58" s="221">
        <v>6</v>
      </c>
      <c r="D58" s="221">
        <v>9</v>
      </c>
      <c r="E58" s="221">
        <v>3</v>
      </c>
      <c r="F58" s="221">
        <v>28</v>
      </c>
      <c r="G58" s="221">
        <v>3</v>
      </c>
      <c r="H58" s="221">
        <v>10</v>
      </c>
      <c r="I58" s="221">
        <v>11</v>
      </c>
      <c r="J58" s="221">
        <v>2</v>
      </c>
      <c r="K58" s="221">
        <v>1</v>
      </c>
      <c r="L58" s="221">
        <v>3</v>
      </c>
      <c r="M58" s="221">
        <v>8</v>
      </c>
      <c r="N58" s="221">
        <v>5</v>
      </c>
      <c r="O58" s="417">
        <v>3</v>
      </c>
      <c r="P58" s="417">
        <v>0</v>
      </c>
      <c r="Q58" s="417">
        <v>0</v>
      </c>
      <c r="R58" s="221">
        <v>2</v>
      </c>
      <c r="U58" s="47">
        <f>SUM(B58:R58)</f>
        <v>96</v>
      </c>
      <c r="V58" s="47">
        <f>AVERAGE(B58:R58)</f>
        <v>5.6470588235294121</v>
      </c>
      <c r="W58" s="47">
        <f t="shared" si="36"/>
        <v>9.6</v>
      </c>
      <c r="X58" s="47">
        <f t="shared" si="36"/>
        <v>9.8000000000000007</v>
      </c>
      <c r="Y58" s="47">
        <f t="shared" si="36"/>
        <v>10.6</v>
      </c>
      <c r="Z58" s="47">
        <f t="shared" si="36"/>
        <v>11</v>
      </c>
      <c r="AA58" s="47">
        <f t="shared" si="36"/>
        <v>10.8</v>
      </c>
      <c r="AB58" s="47">
        <f t="shared" si="35"/>
        <v>5.4</v>
      </c>
      <c r="AC58" s="47">
        <f t="shared" si="35"/>
        <v>5.4</v>
      </c>
      <c r="AD58" s="47">
        <f t="shared" si="35"/>
        <v>5</v>
      </c>
      <c r="AE58" s="136">
        <f t="shared" si="35"/>
        <v>3.8</v>
      </c>
      <c r="AF58" s="136">
        <f t="shared" si="34"/>
        <v>4</v>
      </c>
      <c r="AG58" s="136">
        <f t="shared" si="34"/>
        <v>3.8</v>
      </c>
      <c r="AH58" s="136">
        <f t="shared" si="34"/>
        <v>3.2</v>
      </c>
      <c r="AI58" s="47">
        <f t="shared" si="34"/>
        <v>2</v>
      </c>
      <c r="AK58" s="22"/>
      <c r="AL58" s="23"/>
      <c r="AQ58" s="149" t="s">
        <v>33</v>
      </c>
      <c r="AR58" s="606">
        <v>2</v>
      </c>
      <c r="AS58" s="56">
        <v>2</v>
      </c>
    </row>
    <row r="59" spans="1:46" s="28" customFormat="1" ht="13.8" x14ac:dyDescent="0.25">
      <c r="A59" s="394"/>
      <c r="B59" s="31"/>
      <c r="C59" s="3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0"/>
      <c r="T59" s="190"/>
      <c r="U59" s="21"/>
      <c r="V59" s="21"/>
      <c r="W59" s="21"/>
      <c r="X59" s="21"/>
      <c r="Y59" s="21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K59" s="35"/>
      <c r="AL59" s="34"/>
      <c r="AQ59" s="159"/>
      <c r="AR59" s="191"/>
      <c r="AS59" s="115"/>
    </row>
    <row r="60" spans="1:46" s="522" customFormat="1" ht="35.1" customHeight="1" x14ac:dyDescent="0.25">
      <c r="A60" s="507" t="s">
        <v>53</v>
      </c>
      <c r="B60" s="521" t="s">
        <v>17</v>
      </c>
      <c r="C60" s="521" t="s">
        <v>17</v>
      </c>
      <c r="D60" s="521" t="s">
        <v>17</v>
      </c>
      <c r="E60" s="521" t="s">
        <v>17</v>
      </c>
      <c r="F60" s="521" t="s">
        <v>17</v>
      </c>
      <c r="G60" s="518" t="s">
        <v>17</v>
      </c>
      <c r="H60" s="518" t="s">
        <v>17</v>
      </c>
      <c r="I60" s="519">
        <v>2008</v>
      </c>
      <c r="J60" s="519">
        <v>2009</v>
      </c>
      <c r="K60" s="519">
        <v>2010</v>
      </c>
      <c r="L60" s="519">
        <v>2011</v>
      </c>
      <c r="M60" s="519">
        <v>2012</v>
      </c>
      <c r="N60" s="519">
        <v>2013</v>
      </c>
      <c r="O60" s="520">
        <v>2014</v>
      </c>
      <c r="P60" s="509">
        <v>2015</v>
      </c>
      <c r="Q60" s="509">
        <v>2016</v>
      </c>
      <c r="R60" s="508">
        <v>2017</v>
      </c>
      <c r="S60" s="510"/>
      <c r="T60" s="510"/>
      <c r="U60" s="324" t="s">
        <v>9</v>
      </c>
      <c r="V60" s="305" t="s">
        <v>117</v>
      </c>
      <c r="W60" s="511" t="s">
        <v>118</v>
      </c>
      <c r="X60" s="511" t="s">
        <v>106</v>
      </c>
      <c r="Y60" s="511" t="s">
        <v>107</v>
      </c>
      <c r="Z60" s="511" t="s">
        <v>116</v>
      </c>
      <c r="AA60" s="511" t="s">
        <v>109</v>
      </c>
      <c r="AB60" s="511" t="s">
        <v>110</v>
      </c>
      <c r="AC60" s="511" t="s">
        <v>111</v>
      </c>
      <c r="AD60" s="511" t="s">
        <v>112</v>
      </c>
      <c r="AE60" s="512" t="s">
        <v>113</v>
      </c>
      <c r="AF60" s="512" t="s">
        <v>119</v>
      </c>
      <c r="AG60" s="512" t="s">
        <v>135</v>
      </c>
      <c r="AH60" s="512" t="s">
        <v>162</v>
      </c>
      <c r="AI60" s="511" t="s">
        <v>167</v>
      </c>
      <c r="AK60" s="523"/>
      <c r="AL60" s="524"/>
      <c r="AQ60" s="299" t="s">
        <v>53</v>
      </c>
      <c r="AR60" s="519">
        <v>2017</v>
      </c>
      <c r="AS60" s="600" t="s">
        <v>167</v>
      </c>
    </row>
    <row r="61" spans="1:46" s="28" customFormat="1" ht="13.8" x14ac:dyDescent="0.25">
      <c r="A61" s="395" t="s">
        <v>11</v>
      </c>
      <c r="B61" s="38"/>
      <c r="C61" s="38"/>
      <c r="D61" s="38"/>
      <c r="E61" s="38"/>
      <c r="F61" s="38"/>
      <c r="G61" s="38"/>
      <c r="H61" s="38"/>
      <c r="I61" s="38">
        <v>128</v>
      </c>
      <c r="J61" s="38">
        <v>80</v>
      </c>
      <c r="K61" s="38">
        <v>108</v>
      </c>
      <c r="L61" s="38">
        <v>96</v>
      </c>
      <c r="M61" s="38">
        <v>0</v>
      </c>
      <c r="N61" s="38">
        <v>140</v>
      </c>
      <c r="O61" s="418">
        <v>72</v>
      </c>
      <c r="P61" s="418">
        <v>0</v>
      </c>
      <c r="Q61" s="418">
        <v>14</v>
      </c>
      <c r="R61" s="38">
        <v>0</v>
      </c>
      <c r="S61" s="190"/>
      <c r="T61" s="190"/>
      <c r="U61" s="52">
        <f>SUM(B61:R61)</f>
        <v>638</v>
      </c>
      <c r="V61" s="52">
        <f>AVERAGE(I61:R61)</f>
        <v>63.8</v>
      </c>
      <c r="W61" s="27"/>
      <c r="X61" s="27"/>
      <c r="Y61" s="27"/>
      <c r="Z61" s="27">
        <f t="shared" ref="Z61:Z66" si="39">AVERAGE(E61:I61)</f>
        <v>128</v>
      </c>
      <c r="AA61" s="27">
        <f t="shared" ref="AA61:AA66" si="40">AVERAGE(I61:J61)</f>
        <v>104</v>
      </c>
      <c r="AB61" s="27">
        <f t="shared" ref="AB61:AB66" si="41">AVERAGE(I61:K61)</f>
        <v>105.33333333333333</v>
      </c>
      <c r="AC61" s="27">
        <f t="shared" ref="AC61:AC66" si="42">AVERAGE(I61:L61)</f>
        <v>103</v>
      </c>
      <c r="AD61" s="27">
        <f>AVERAGE(I61:M61)</f>
        <v>82.4</v>
      </c>
      <c r="AE61" s="139">
        <f>AVERAGE(J61:N61)</f>
        <v>84.8</v>
      </c>
      <c r="AF61" s="139">
        <f t="shared" ref="AF61:AI66" si="43">AVERAGE(K61:O61)</f>
        <v>83.2</v>
      </c>
      <c r="AG61" s="139">
        <f t="shared" si="43"/>
        <v>61.6</v>
      </c>
      <c r="AH61" s="139">
        <f t="shared" si="43"/>
        <v>45.2</v>
      </c>
      <c r="AI61" s="27">
        <f t="shared" si="43"/>
        <v>45.2</v>
      </c>
      <c r="AK61" s="35"/>
      <c r="AL61" s="34"/>
      <c r="AQ61" s="160" t="s">
        <v>11</v>
      </c>
      <c r="AR61" s="570">
        <v>0</v>
      </c>
      <c r="AS61" s="570">
        <v>45.2</v>
      </c>
    </row>
    <row r="62" spans="1:46" s="28" customFormat="1" ht="13.8" x14ac:dyDescent="0.25">
      <c r="A62" s="377" t="s">
        <v>32</v>
      </c>
      <c r="B62" s="213"/>
      <c r="C62" s="213"/>
      <c r="D62" s="213"/>
      <c r="E62" s="213"/>
      <c r="F62" s="213"/>
      <c r="G62" s="213"/>
      <c r="H62" s="213"/>
      <c r="I62" s="213">
        <v>202</v>
      </c>
      <c r="J62" s="213">
        <v>146</v>
      </c>
      <c r="K62" s="213">
        <v>104</v>
      </c>
      <c r="L62" s="213">
        <v>132</v>
      </c>
      <c r="M62" s="213">
        <v>139</v>
      </c>
      <c r="N62" s="213">
        <v>90</v>
      </c>
      <c r="O62" s="409">
        <v>164</v>
      </c>
      <c r="P62" s="409">
        <v>155</v>
      </c>
      <c r="Q62" s="409">
        <v>164</v>
      </c>
      <c r="R62" s="213">
        <v>119</v>
      </c>
      <c r="S62" s="190"/>
      <c r="T62" s="190"/>
      <c r="U62" s="47">
        <f>SUM(B62:R62)</f>
        <v>1415</v>
      </c>
      <c r="V62" s="47">
        <f>AVERAGE(I62:R62)</f>
        <v>141.5</v>
      </c>
      <c r="W62" s="47"/>
      <c r="X62" s="47"/>
      <c r="Y62" s="47"/>
      <c r="Z62" s="47">
        <f t="shared" si="39"/>
        <v>202</v>
      </c>
      <c r="AA62" s="47">
        <f t="shared" si="40"/>
        <v>174</v>
      </c>
      <c r="AB62" s="47">
        <f t="shared" si="41"/>
        <v>150.66666666666666</v>
      </c>
      <c r="AC62" s="47">
        <f t="shared" si="42"/>
        <v>146</v>
      </c>
      <c r="AD62" s="47">
        <f t="shared" ref="AD62:AE66" si="44">AVERAGE(I62:M62)</f>
        <v>144.6</v>
      </c>
      <c r="AE62" s="136">
        <f t="shared" si="44"/>
        <v>122.2</v>
      </c>
      <c r="AF62" s="136">
        <f t="shared" si="43"/>
        <v>125.8</v>
      </c>
      <c r="AG62" s="136">
        <f t="shared" si="43"/>
        <v>136</v>
      </c>
      <c r="AH62" s="136">
        <f t="shared" si="43"/>
        <v>142.4</v>
      </c>
      <c r="AI62" s="47">
        <f t="shared" si="43"/>
        <v>138.4</v>
      </c>
      <c r="AK62" s="35"/>
      <c r="AL62" s="34"/>
      <c r="AQ62" s="142" t="s">
        <v>32</v>
      </c>
      <c r="AR62" s="56">
        <v>119</v>
      </c>
      <c r="AS62" s="56">
        <v>138.4</v>
      </c>
    </row>
    <row r="63" spans="1:46" s="28" customFormat="1" ht="13.8" x14ac:dyDescent="0.25">
      <c r="A63" s="396" t="s">
        <v>12</v>
      </c>
      <c r="B63" s="222"/>
      <c r="C63" s="222"/>
      <c r="D63" s="222"/>
      <c r="E63" s="222"/>
      <c r="F63" s="222"/>
      <c r="G63" s="222"/>
      <c r="H63" s="222"/>
      <c r="I63" s="222">
        <v>66</v>
      </c>
      <c r="J63" s="222">
        <v>50</v>
      </c>
      <c r="K63" s="222">
        <v>36</v>
      </c>
      <c r="L63" s="222">
        <v>25</v>
      </c>
      <c r="M63" s="222">
        <v>58</v>
      </c>
      <c r="N63" s="222">
        <v>69</v>
      </c>
      <c r="O63" s="419">
        <v>110</v>
      </c>
      <c r="P63" s="419">
        <v>71</v>
      </c>
      <c r="Q63" s="419">
        <v>22</v>
      </c>
      <c r="R63" s="222">
        <v>96</v>
      </c>
      <c r="S63" s="190"/>
      <c r="T63" s="190"/>
      <c r="U63" s="52">
        <f>SUM(B63:R63)</f>
        <v>603</v>
      </c>
      <c r="V63" s="52">
        <f>AVERAGE(I63:R63)</f>
        <v>60.3</v>
      </c>
      <c r="W63" s="52"/>
      <c r="X63" s="52"/>
      <c r="Y63" s="52"/>
      <c r="Z63" s="52">
        <f t="shared" si="39"/>
        <v>66</v>
      </c>
      <c r="AA63" s="52">
        <f t="shared" si="40"/>
        <v>58</v>
      </c>
      <c r="AB63" s="52">
        <f t="shared" si="41"/>
        <v>50.666666666666664</v>
      </c>
      <c r="AC63" s="52">
        <f t="shared" si="42"/>
        <v>44.25</v>
      </c>
      <c r="AD63" s="52">
        <f t="shared" si="44"/>
        <v>47</v>
      </c>
      <c r="AE63" s="140">
        <f t="shared" si="44"/>
        <v>47.6</v>
      </c>
      <c r="AF63" s="140">
        <f t="shared" si="43"/>
        <v>59.6</v>
      </c>
      <c r="AG63" s="140">
        <f t="shared" si="43"/>
        <v>66.599999999999994</v>
      </c>
      <c r="AH63" s="139">
        <f t="shared" si="43"/>
        <v>66</v>
      </c>
      <c r="AI63" s="27">
        <f t="shared" si="43"/>
        <v>73.599999999999994</v>
      </c>
      <c r="AK63" s="35"/>
      <c r="AL63" s="34"/>
      <c r="AQ63" s="161" t="s">
        <v>12</v>
      </c>
      <c r="AR63" s="571">
        <v>96</v>
      </c>
      <c r="AS63" s="571">
        <v>73.599999999999994</v>
      </c>
    </row>
    <row r="64" spans="1:46" s="28" customFormat="1" ht="13.8" x14ac:dyDescent="0.25">
      <c r="A64" s="377" t="s">
        <v>13</v>
      </c>
      <c r="B64" s="213"/>
      <c r="C64" s="213"/>
      <c r="D64" s="213"/>
      <c r="E64" s="213"/>
      <c r="F64" s="213"/>
      <c r="G64" s="213"/>
      <c r="H64" s="213"/>
      <c r="I64" s="213">
        <f t="shared" ref="I64:R64" si="45">SUM(I61:I63)</f>
        <v>396</v>
      </c>
      <c r="J64" s="213">
        <f t="shared" si="45"/>
        <v>276</v>
      </c>
      <c r="K64" s="213">
        <f t="shared" si="45"/>
        <v>248</v>
      </c>
      <c r="L64" s="213">
        <f t="shared" si="45"/>
        <v>253</v>
      </c>
      <c r="M64" s="213">
        <f t="shared" si="45"/>
        <v>197</v>
      </c>
      <c r="N64" s="213">
        <f t="shared" si="45"/>
        <v>299</v>
      </c>
      <c r="O64" s="409">
        <f t="shared" si="45"/>
        <v>346</v>
      </c>
      <c r="P64" s="409">
        <f t="shared" si="45"/>
        <v>226</v>
      </c>
      <c r="Q64" s="409">
        <f t="shared" si="45"/>
        <v>200</v>
      </c>
      <c r="R64" s="213">
        <f t="shared" si="45"/>
        <v>215</v>
      </c>
      <c r="S64" s="190"/>
      <c r="T64" s="190"/>
      <c r="U64" s="47">
        <f>SUM(I64:M64)</f>
        <v>1370</v>
      </c>
      <c r="V64" s="47">
        <f>AVERAGE(I64:M64)</f>
        <v>274</v>
      </c>
      <c r="W64" s="47"/>
      <c r="X64" s="47"/>
      <c r="Y64" s="47"/>
      <c r="Z64" s="47">
        <f t="shared" si="39"/>
        <v>396</v>
      </c>
      <c r="AA64" s="47">
        <f t="shared" si="40"/>
        <v>336</v>
      </c>
      <c r="AB64" s="47">
        <f t="shared" si="41"/>
        <v>306.66666666666669</v>
      </c>
      <c r="AC64" s="47">
        <f t="shared" si="42"/>
        <v>293.25</v>
      </c>
      <c r="AD64" s="47">
        <f t="shared" si="44"/>
        <v>274</v>
      </c>
      <c r="AE64" s="136">
        <f t="shared" si="44"/>
        <v>254.6</v>
      </c>
      <c r="AF64" s="136">
        <f t="shared" si="43"/>
        <v>268.60000000000002</v>
      </c>
      <c r="AG64" s="136">
        <f t="shared" si="43"/>
        <v>264.2</v>
      </c>
      <c r="AH64" s="136">
        <f t="shared" si="43"/>
        <v>253.6</v>
      </c>
      <c r="AI64" s="47">
        <f t="shared" si="43"/>
        <v>257.2</v>
      </c>
      <c r="AK64" s="35"/>
      <c r="AL64" s="34"/>
      <c r="AQ64" s="142" t="s">
        <v>13</v>
      </c>
      <c r="AR64" s="56">
        <v>215</v>
      </c>
      <c r="AS64" s="56">
        <v>257.2</v>
      </c>
    </row>
    <row r="65" spans="1:46" s="28" customFormat="1" ht="13.8" x14ac:dyDescent="0.25">
      <c r="A65" s="397" t="s">
        <v>37</v>
      </c>
      <c r="B65" s="222"/>
      <c r="C65" s="222"/>
      <c r="D65" s="222"/>
      <c r="E65" s="222"/>
      <c r="F65" s="222"/>
      <c r="G65" s="222"/>
      <c r="H65" s="222"/>
      <c r="I65" s="222">
        <v>22</v>
      </c>
      <c r="J65" s="222">
        <v>18</v>
      </c>
      <c r="K65" s="222">
        <v>13</v>
      </c>
      <c r="L65" s="222">
        <v>6</v>
      </c>
      <c r="M65" s="222">
        <v>17</v>
      </c>
      <c r="N65" s="222">
        <v>22</v>
      </c>
      <c r="O65" s="419">
        <v>23</v>
      </c>
      <c r="P65" s="419">
        <v>18</v>
      </c>
      <c r="Q65" s="419">
        <v>10</v>
      </c>
      <c r="R65" s="222">
        <v>27</v>
      </c>
      <c r="S65" s="190"/>
      <c r="T65" s="190"/>
      <c r="U65" s="52">
        <f>SUM(I65:R65)</f>
        <v>176</v>
      </c>
      <c r="V65" s="52">
        <f>AVERAGE(I65:R65)</f>
        <v>17.600000000000001</v>
      </c>
      <c r="W65" s="52"/>
      <c r="X65" s="52"/>
      <c r="Y65" s="52"/>
      <c r="Z65" s="52">
        <f t="shared" si="39"/>
        <v>22</v>
      </c>
      <c r="AA65" s="52">
        <f t="shared" si="40"/>
        <v>20</v>
      </c>
      <c r="AB65" s="52">
        <f t="shared" si="41"/>
        <v>17.666666666666668</v>
      </c>
      <c r="AC65" s="52">
        <f t="shared" si="42"/>
        <v>14.75</v>
      </c>
      <c r="AD65" s="52">
        <f t="shared" si="44"/>
        <v>15.2</v>
      </c>
      <c r="AE65" s="140">
        <f t="shared" si="44"/>
        <v>15.2</v>
      </c>
      <c r="AF65" s="140">
        <f t="shared" si="43"/>
        <v>16.2</v>
      </c>
      <c r="AG65" s="140">
        <f t="shared" si="43"/>
        <v>17.2</v>
      </c>
      <c r="AH65" s="139">
        <f t="shared" si="43"/>
        <v>18</v>
      </c>
      <c r="AI65" s="27">
        <f t="shared" si="43"/>
        <v>20</v>
      </c>
      <c r="AK65" s="35"/>
      <c r="AL65" s="34"/>
      <c r="AQ65" s="162" t="s">
        <v>37</v>
      </c>
      <c r="AR65" s="571">
        <v>27</v>
      </c>
      <c r="AS65" s="571">
        <v>20</v>
      </c>
    </row>
    <row r="66" spans="1:46" s="28" customFormat="1" ht="13.8" x14ac:dyDescent="0.25">
      <c r="A66" s="384" t="s">
        <v>33</v>
      </c>
      <c r="B66" s="221"/>
      <c r="C66" s="221"/>
      <c r="D66" s="221"/>
      <c r="E66" s="221"/>
      <c r="F66" s="221"/>
      <c r="G66" s="221"/>
      <c r="H66" s="221"/>
      <c r="I66" s="221">
        <v>24</v>
      </c>
      <c r="J66" s="221">
        <v>16</v>
      </c>
      <c r="K66" s="221">
        <v>19</v>
      </c>
      <c r="L66" s="221">
        <v>15</v>
      </c>
      <c r="M66" s="221">
        <v>4</v>
      </c>
      <c r="N66" s="221">
        <v>7</v>
      </c>
      <c r="O66" s="417">
        <v>7</v>
      </c>
      <c r="P66" s="417">
        <v>8</v>
      </c>
      <c r="Q66" s="417">
        <v>10</v>
      </c>
      <c r="R66" s="221">
        <v>11</v>
      </c>
      <c r="S66" s="190"/>
      <c r="T66" s="190"/>
      <c r="U66" s="47">
        <f>SUM(I66:R66)</f>
        <v>121</v>
      </c>
      <c r="V66" s="47">
        <f>AVERAGE(I66:R66)</f>
        <v>12.1</v>
      </c>
      <c r="W66" s="47"/>
      <c r="X66" s="47"/>
      <c r="Y66" s="47"/>
      <c r="Z66" s="47">
        <f t="shared" si="39"/>
        <v>24</v>
      </c>
      <c r="AA66" s="47">
        <f t="shared" si="40"/>
        <v>20</v>
      </c>
      <c r="AB66" s="47">
        <f t="shared" si="41"/>
        <v>19.666666666666668</v>
      </c>
      <c r="AC66" s="47">
        <f t="shared" si="42"/>
        <v>18.5</v>
      </c>
      <c r="AD66" s="47">
        <f t="shared" si="44"/>
        <v>15.6</v>
      </c>
      <c r="AE66" s="136">
        <f t="shared" si="44"/>
        <v>12.2</v>
      </c>
      <c r="AF66" s="136">
        <f t="shared" si="43"/>
        <v>10.4</v>
      </c>
      <c r="AG66" s="136">
        <f t="shared" si="43"/>
        <v>8.1999999999999993</v>
      </c>
      <c r="AH66" s="136">
        <f t="shared" si="43"/>
        <v>7.2</v>
      </c>
      <c r="AI66" s="47">
        <f t="shared" si="43"/>
        <v>8.6</v>
      </c>
      <c r="AK66" s="35"/>
      <c r="AL66" s="34"/>
      <c r="AQ66" s="149" t="s">
        <v>33</v>
      </c>
      <c r="AR66" s="606">
        <v>11</v>
      </c>
      <c r="AS66" s="56">
        <v>8.6</v>
      </c>
    </row>
    <row r="67" spans="1:46" s="28" customFormat="1" ht="13.8" x14ac:dyDescent="0.25">
      <c r="A67" s="394"/>
      <c r="B67" s="31"/>
      <c r="C67" s="3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0"/>
      <c r="T67" s="190"/>
      <c r="U67" s="21"/>
      <c r="V67" s="201"/>
      <c r="W67" s="21"/>
      <c r="X67" s="21"/>
      <c r="Y67" s="21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K67" s="35"/>
      <c r="AL67" s="34"/>
      <c r="AQ67" s="159"/>
      <c r="AR67" s="191"/>
      <c r="AS67" s="115"/>
    </row>
    <row r="68" spans="1:46" s="292" customFormat="1" ht="32.25" customHeight="1" x14ac:dyDescent="0.25">
      <c r="A68" s="525" t="s">
        <v>25</v>
      </c>
      <c r="B68" s="301">
        <v>2001</v>
      </c>
      <c r="C68" s="301">
        <v>2002</v>
      </c>
      <c r="D68" s="301">
        <v>2003</v>
      </c>
      <c r="E68" s="301">
        <v>2004</v>
      </c>
      <c r="F68" s="301">
        <v>2005</v>
      </c>
      <c r="G68" s="301">
        <v>2006</v>
      </c>
      <c r="H68" s="301">
        <v>2007</v>
      </c>
      <c r="I68" s="508">
        <v>2008</v>
      </c>
      <c r="J68" s="508">
        <v>2009</v>
      </c>
      <c r="K68" s="508">
        <v>2010</v>
      </c>
      <c r="L68" s="508">
        <v>2011</v>
      </c>
      <c r="M68" s="508">
        <v>2012</v>
      </c>
      <c r="N68" s="508">
        <v>2013</v>
      </c>
      <c r="O68" s="509">
        <v>2014</v>
      </c>
      <c r="P68" s="509">
        <v>2015</v>
      </c>
      <c r="Q68" s="509">
        <v>2016</v>
      </c>
      <c r="R68" s="508">
        <v>2017</v>
      </c>
      <c r="S68" s="510"/>
      <c r="T68" s="510"/>
      <c r="U68" s="324" t="s">
        <v>9</v>
      </c>
      <c r="V68" s="305" t="s">
        <v>117</v>
      </c>
      <c r="W68" s="511" t="s">
        <v>118</v>
      </c>
      <c r="X68" s="511" t="s">
        <v>106</v>
      </c>
      <c r="Y68" s="511" t="s">
        <v>107</v>
      </c>
      <c r="Z68" s="511" t="s">
        <v>116</v>
      </c>
      <c r="AA68" s="511" t="s">
        <v>109</v>
      </c>
      <c r="AB68" s="511" t="s">
        <v>110</v>
      </c>
      <c r="AC68" s="511" t="s">
        <v>111</v>
      </c>
      <c r="AD68" s="511" t="s">
        <v>112</v>
      </c>
      <c r="AE68" s="512" t="s">
        <v>113</v>
      </c>
      <c r="AF68" s="512" t="s">
        <v>119</v>
      </c>
      <c r="AG68" s="512" t="s">
        <v>135</v>
      </c>
      <c r="AH68" s="512" t="s">
        <v>162</v>
      </c>
      <c r="AI68" s="511" t="s">
        <v>167</v>
      </c>
      <c r="AK68" s="513"/>
      <c r="AL68" s="514"/>
      <c r="AQ68" s="526" t="s">
        <v>25</v>
      </c>
      <c r="AR68" s="508">
        <v>2017</v>
      </c>
      <c r="AS68" s="600" t="s">
        <v>167</v>
      </c>
      <c r="AT68" s="547"/>
    </row>
    <row r="69" spans="1:46" ht="13.8" x14ac:dyDescent="0.25">
      <c r="A69" s="398" t="s">
        <v>11</v>
      </c>
      <c r="B69" s="223">
        <f t="shared" ref="B69:H69" si="46">SUM(B5+B21+B29+B37+B53)</f>
        <v>925</v>
      </c>
      <c r="C69" s="223">
        <f t="shared" si="46"/>
        <v>1472</v>
      </c>
      <c r="D69" s="223">
        <f t="shared" si="46"/>
        <v>1736</v>
      </c>
      <c r="E69" s="223">
        <f t="shared" si="46"/>
        <v>1097</v>
      </c>
      <c r="F69" s="223">
        <f t="shared" si="46"/>
        <v>1166</v>
      </c>
      <c r="G69" s="223">
        <f t="shared" si="46"/>
        <v>715</v>
      </c>
      <c r="H69" s="223">
        <f t="shared" si="46"/>
        <v>942</v>
      </c>
      <c r="I69" s="224">
        <v>601</v>
      </c>
      <c r="J69" s="223">
        <f>SUM(J5+J13+J21+J29+J37+J45+J53+J61)</f>
        <v>720</v>
      </c>
      <c r="K69" s="223">
        <f t="shared" ref="K69:L71" si="47">SUM(K5,K13,K21,K29,K37,K45,K53,K61)</f>
        <v>563</v>
      </c>
      <c r="L69" s="223">
        <f t="shared" si="47"/>
        <v>822</v>
      </c>
      <c r="M69" s="223">
        <f t="shared" ref="M69:Q71" si="48">SUM(M5,M13,M21,M29,M37,M45,M53,M61)</f>
        <v>869</v>
      </c>
      <c r="N69" s="223">
        <f t="shared" si="48"/>
        <v>581</v>
      </c>
      <c r="O69" s="420">
        <f t="shared" si="48"/>
        <v>204</v>
      </c>
      <c r="P69" s="420">
        <f t="shared" si="48"/>
        <v>289</v>
      </c>
      <c r="Q69" s="420">
        <f t="shared" si="48"/>
        <v>308</v>
      </c>
      <c r="R69" s="223">
        <f t="shared" ref="R69" si="49">SUM(R5,R13,R21,R29,R37,R45,R53,R61)</f>
        <v>376</v>
      </c>
      <c r="U69" s="37">
        <f>SUM(B69:M69)</f>
        <v>11628</v>
      </c>
      <c r="V69" s="53">
        <f t="shared" ref="V69:V75" si="50">AVERAGE(B69:M69)</f>
        <v>969</v>
      </c>
      <c r="W69" s="37">
        <f t="shared" ref="W69:AI69" si="51">AVERAGE(B69:F69)</f>
        <v>1279.2</v>
      </c>
      <c r="X69" s="37">
        <f t="shared" si="51"/>
        <v>1237.2</v>
      </c>
      <c r="Y69" s="37">
        <f t="shared" si="51"/>
        <v>1131.2</v>
      </c>
      <c r="Z69" s="37">
        <f t="shared" si="51"/>
        <v>904.2</v>
      </c>
      <c r="AA69" s="37">
        <f t="shared" si="51"/>
        <v>828.8</v>
      </c>
      <c r="AB69" s="37">
        <f t="shared" si="51"/>
        <v>708.2</v>
      </c>
      <c r="AC69" s="37">
        <f t="shared" si="51"/>
        <v>729.6</v>
      </c>
      <c r="AD69" s="37">
        <f t="shared" si="51"/>
        <v>715</v>
      </c>
      <c r="AE69" s="202">
        <f t="shared" si="51"/>
        <v>711</v>
      </c>
      <c r="AF69" s="202">
        <f t="shared" si="51"/>
        <v>607.79999999999995</v>
      </c>
      <c r="AG69" s="202">
        <f t="shared" si="51"/>
        <v>553</v>
      </c>
      <c r="AH69" s="202">
        <f t="shared" si="51"/>
        <v>450.2</v>
      </c>
      <c r="AI69" s="37">
        <f t="shared" si="51"/>
        <v>351.6</v>
      </c>
      <c r="AK69" s="22"/>
      <c r="AL69" s="23"/>
      <c r="AQ69" s="163" t="s">
        <v>11</v>
      </c>
      <c r="AR69" s="607">
        <v>376</v>
      </c>
      <c r="AS69" s="608">
        <v>351.6</v>
      </c>
    </row>
    <row r="70" spans="1:46" ht="13.8" x14ac:dyDescent="0.25">
      <c r="A70" s="377" t="s">
        <v>32</v>
      </c>
      <c r="B70" s="225">
        <f t="shared" ref="B70:H70" si="52">SUM(B6,B14,B22,B30,B38,B46,B54,B62)</f>
        <v>0</v>
      </c>
      <c r="C70" s="225">
        <f t="shared" si="52"/>
        <v>0</v>
      </c>
      <c r="D70" s="225">
        <f t="shared" si="52"/>
        <v>0</v>
      </c>
      <c r="E70" s="225">
        <f t="shared" si="52"/>
        <v>152</v>
      </c>
      <c r="F70" s="225">
        <f t="shared" si="52"/>
        <v>110</v>
      </c>
      <c r="G70" s="225">
        <f t="shared" si="52"/>
        <v>0</v>
      </c>
      <c r="H70" s="225">
        <f t="shared" si="52"/>
        <v>0</v>
      </c>
      <c r="I70" s="226">
        <v>449</v>
      </c>
      <c r="J70" s="225">
        <f>SUM(J6,J14,J22,J30,J38,J46,J54,J62)</f>
        <v>1099</v>
      </c>
      <c r="K70" s="225">
        <f t="shared" si="47"/>
        <v>697</v>
      </c>
      <c r="L70" s="225">
        <f t="shared" si="47"/>
        <v>811</v>
      </c>
      <c r="M70" s="225">
        <f t="shared" si="48"/>
        <v>847</v>
      </c>
      <c r="N70" s="225">
        <f t="shared" si="48"/>
        <v>772</v>
      </c>
      <c r="O70" s="421">
        <f t="shared" si="48"/>
        <v>955</v>
      </c>
      <c r="P70" s="421">
        <f t="shared" si="48"/>
        <v>1126</v>
      </c>
      <c r="Q70" s="421">
        <f t="shared" si="48"/>
        <v>1040</v>
      </c>
      <c r="R70" s="225">
        <f t="shared" ref="R70" si="53">SUM(R6,R14,R22,R30,R38,R46,R54,R62)</f>
        <v>834</v>
      </c>
      <c r="U70" s="47">
        <f t="shared" ref="U70:U75" si="54">SUM(B70:M70)</f>
        <v>4165</v>
      </c>
      <c r="V70" s="47">
        <f t="shared" si="50"/>
        <v>347.08333333333331</v>
      </c>
      <c r="W70" s="47">
        <f t="shared" ref="W70:X74" si="55">AVERAGE(B70:F70)</f>
        <v>52.4</v>
      </c>
      <c r="X70" s="47">
        <f t="shared" si="55"/>
        <v>52.4</v>
      </c>
      <c r="Y70" s="47">
        <f>AVERAGE(D70:H70)</f>
        <v>52.4</v>
      </c>
      <c r="Z70" s="47">
        <f>AVERAGE(E70:I70)</f>
        <v>142.19999999999999</v>
      </c>
      <c r="AA70" s="47">
        <f>AVERAGE(F70:J70)</f>
        <v>331.6</v>
      </c>
      <c r="AB70" s="47">
        <f t="shared" ref="AB70:AE74" si="56">AVERAGE(G70:K70)</f>
        <v>449</v>
      </c>
      <c r="AC70" s="47">
        <f t="shared" si="56"/>
        <v>611.20000000000005</v>
      </c>
      <c r="AD70" s="47">
        <f t="shared" si="56"/>
        <v>780.6</v>
      </c>
      <c r="AE70" s="136">
        <f t="shared" si="56"/>
        <v>845.2</v>
      </c>
      <c r="AF70" s="136">
        <f t="shared" ref="AF70:AI75" si="57">AVERAGE(K70:O70)</f>
        <v>816.4</v>
      </c>
      <c r="AG70" s="136">
        <f t="shared" si="57"/>
        <v>902.2</v>
      </c>
      <c r="AH70" s="136">
        <f t="shared" si="57"/>
        <v>948</v>
      </c>
      <c r="AI70" s="47">
        <f t="shared" si="57"/>
        <v>945.4</v>
      </c>
      <c r="AK70" s="22"/>
      <c r="AL70" s="23"/>
      <c r="AQ70" s="142" t="s">
        <v>32</v>
      </c>
      <c r="AR70" s="609">
        <v>834</v>
      </c>
      <c r="AS70" s="56">
        <v>945.4</v>
      </c>
    </row>
    <row r="71" spans="1:46" ht="13.8" x14ac:dyDescent="0.25">
      <c r="A71" s="399" t="s">
        <v>12</v>
      </c>
      <c r="B71" s="227">
        <f t="shared" ref="B71:H71" si="58">SUM(B7+B23+B31+B39+B55)</f>
        <v>290</v>
      </c>
      <c r="C71" s="227">
        <f t="shared" si="58"/>
        <v>259</v>
      </c>
      <c r="D71" s="227">
        <f t="shared" si="58"/>
        <v>382</v>
      </c>
      <c r="E71" s="227">
        <f t="shared" si="58"/>
        <v>328</v>
      </c>
      <c r="F71" s="227">
        <f t="shared" si="58"/>
        <v>208</v>
      </c>
      <c r="G71" s="227">
        <f t="shared" si="58"/>
        <v>400</v>
      </c>
      <c r="H71" s="227">
        <f t="shared" si="58"/>
        <v>250</v>
      </c>
      <c r="I71" s="227">
        <f>SUM(I7+I23+I31+I39+I55+I63)</f>
        <v>319</v>
      </c>
      <c r="J71" s="227">
        <f>SUM(J7+J15+J23+J47+J31+J39+J55+J63)</f>
        <v>514</v>
      </c>
      <c r="K71" s="227">
        <f t="shared" si="47"/>
        <v>315</v>
      </c>
      <c r="L71" s="227">
        <f t="shared" si="47"/>
        <v>223</v>
      </c>
      <c r="M71" s="227">
        <f t="shared" si="48"/>
        <v>366</v>
      </c>
      <c r="N71" s="227">
        <f t="shared" si="48"/>
        <v>403</v>
      </c>
      <c r="O71" s="422">
        <f t="shared" si="48"/>
        <v>496</v>
      </c>
      <c r="P71" s="422">
        <f t="shared" si="48"/>
        <v>464</v>
      </c>
      <c r="Q71" s="422">
        <f t="shared" si="48"/>
        <v>117</v>
      </c>
      <c r="R71" s="227">
        <f t="shared" ref="R71" si="59">SUM(R7,R15,R23,R31,R39,R47,R55,R63)</f>
        <v>477</v>
      </c>
      <c r="U71" s="53">
        <f t="shared" si="54"/>
        <v>3854</v>
      </c>
      <c r="V71" s="53">
        <f t="shared" si="50"/>
        <v>321.16666666666669</v>
      </c>
      <c r="W71" s="37">
        <f t="shared" si="55"/>
        <v>293.39999999999998</v>
      </c>
      <c r="X71" s="53">
        <f t="shared" si="55"/>
        <v>315.39999999999998</v>
      </c>
      <c r="Y71" s="53">
        <f t="shared" ref="Y71:AA74" si="60">AVERAGE(D71:H71)</f>
        <v>313.60000000000002</v>
      </c>
      <c r="Z71" s="53">
        <f t="shared" si="60"/>
        <v>301</v>
      </c>
      <c r="AA71" s="53">
        <f t="shared" si="60"/>
        <v>338.2</v>
      </c>
      <c r="AB71" s="53">
        <f t="shared" si="56"/>
        <v>359.6</v>
      </c>
      <c r="AC71" s="53">
        <f t="shared" si="56"/>
        <v>324.2</v>
      </c>
      <c r="AD71" s="53">
        <f t="shared" si="56"/>
        <v>347.4</v>
      </c>
      <c r="AE71" s="204">
        <f t="shared" si="56"/>
        <v>364.2</v>
      </c>
      <c r="AF71" s="204">
        <f t="shared" si="57"/>
        <v>360.6</v>
      </c>
      <c r="AG71" s="204">
        <f t="shared" si="57"/>
        <v>390.4</v>
      </c>
      <c r="AH71" s="204">
        <f t="shared" si="57"/>
        <v>369.2</v>
      </c>
      <c r="AI71" s="53">
        <f t="shared" si="57"/>
        <v>391.4</v>
      </c>
      <c r="AK71" s="22"/>
      <c r="AL71" s="23"/>
      <c r="AQ71" s="164" t="s">
        <v>12</v>
      </c>
      <c r="AR71" s="610">
        <v>477</v>
      </c>
      <c r="AS71" s="611">
        <v>391.4</v>
      </c>
    </row>
    <row r="72" spans="1:46" ht="13.8" x14ac:dyDescent="0.25">
      <c r="A72" s="377" t="s">
        <v>13</v>
      </c>
      <c r="B72" s="225">
        <f t="shared" ref="B72:J72" si="61">SUM(B69:B71)</f>
        <v>1215</v>
      </c>
      <c r="C72" s="225">
        <f t="shared" si="61"/>
        <v>1731</v>
      </c>
      <c r="D72" s="225">
        <f t="shared" si="61"/>
        <v>2118</v>
      </c>
      <c r="E72" s="225">
        <f t="shared" si="61"/>
        <v>1577</v>
      </c>
      <c r="F72" s="225">
        <f t="shared" si="61"/>
        <v>1484</v>
      </c>
      <c r="G72" s="225">
        <f t="shared" si="61"/>
        <v>1115</v>
      </c>
      <c r="H72" s="225">
        <f t="shared" si="61"/>
        <v>1192</v>
      </c>
      <c r="I72" s="225">
        <f t="shared" si="61"/>
        <v>1369</v>
      </c>
      <c r="J72" s="225">
        <f t="shared" si="61"/>
        <v>2333</v>
      </c>
      <c r="K72" s="225">
        <f t="shared" ref="K72:P72" si="62">SUM(K69:K71)</f>
        <v>1575</v>
      </c>
      <c r="L72" s="225">
        <f t="shared" si="62"/>
        <v>1856</v>
      </c>
      <c r="M72" s="225">
        <f t="shared" si="62"/>
        <v>2082</v>
      </c>
      <c r="N72" s="225">
        <f t="shared" si="62"/>
        <v>1756</v>
      </c>
      <c r="O72" s="421">
        <f t="shared" si="62"/>
        <v>1655</v>
      </c>
      <c r="P72" s="421">
        <f t="shared" si="62"/>
        <v>1879</v>
      </c>
      <c r="Q72" s="421">
        <f>SUM(Q69:Q71)</f>
        <v>1465</v>
      </c>
      <c r="R72" s="225">
        <f>SUM(R69:R71)</f>
        <v>1687</v>
      </c>
      <c r="U72" s="47">
        <f t="shared" si="54"/>
        <v>19647</v>
      </c>
      <c r="V72" s="47">
        <f t="shared" si="50"/>
        <v>1637.25</v>
      </c>
      <c r="W72" s="47">
        <f t="shared" si="55"/>
        <v>1625</v>
      </c>
      <c r="X72" s="47">
        <f t="shared" si="55"/>
        <v>1605</v>
      </c>
      <c r="Y72" s="47">
        <f t="shared" si="60"/>
        <v>1497.2</v>
      </c>
      <c r="Z72" s="47">
        <f t="shared" si="60"/>
        <v>1347.4</v>
      </c>
      <c r="AA72" s="47">
        <f t="shared" si="60"/>
        <v>1498.6</v>
      </c>
      <c r="AB72" s="47">
        <f t="shared" si="56"/>
        <v>1516.8</v>
      </c>
      <c r="AC72" s="47">
        <f t="shared" si="56"/>
        <v>1665</v>
      </c>
      <c r="AD72" s="47">
        <f t="shared" si="56"/>
        <v>1843</v>
      </c>
      <c r="AE72" s="136">
        <f t="shared" si="56"/>
        <v>1920.4</v>
      </c>
      <c r="AF72" s="136">
        <f t="shared" si="57"/>
        <v>1784.8</v>
      </c>
      <c r="AG72" s="136">
        <f t="shared" si="57"/>
        <v>1845.6</v>
      </c>
      <c r="AH72" s="136">
        <f t="shared" si="57"/>
        <v>1767.4</v>
      </c>
      <c r="AI72" s="47">
        <f t="shared" si="57"/>
        <v>1688.4</v>
      </c>
      <c r="AK72" s="22"/>
      <c r="AL72" s="23"/>
      <c r="AQ72" s="142" t="s">
        <v>13</v>
      </c>
      <c r="AR72" s="609">
        <v>1687</v>
      </c>
      <c r="AS72" s="56">
        <v>1688.4</v>
      </c>
    </row>
    <row r="73" spans="1:46" ht="13.8" x14ac:dyDescent="0.25">
      <c r="A73" s="400" t="s">
        <v>37</v>
      </c>
      <c r="B73" s="227">
        <f t="shared" ref="B73:H74" si="63">SUM(B9+B25+B33+B41+B57)</f>
        <v>122</v>
      </c>
      <c r="C73" s="227">
        <f t="shared" si="63"/>
        <v>96</v>
      </c>
      <c r="D73" s="227">
        <f t="shared" si="63"/>
        <v>86</v>
      </c>
      <c r="E73" s="227">
        <f t="shared" si="63"/>
        <v>113</v>
      </c>
      <c r="F73" s="227">
        <f t="shared" si="63"/>
        <v>64</v>
      </c>
      <c r="G73" s="227">
        <f t="shared" si="63"/>
        <v>120</v>
      </c>
      <c r="H73" s="227">
        <f t="shared" si="63"/>
        <v>95</v>
      </c>
      <c r="I73" s="227">
        <f>SUM(I9+I25+I33+I41+I57+I65)</f>
        <v>87</v>
      </c>
      <c r="J73" s="227">
        <f>SUM(J9+J17+J25+J49+J33+J41+J57+J65)</f>
        <v>157</v>
      </c>
      <c r="K73" s="227">
        <f t="shared" ref="K73:M74" si="64">SUM(K9,K17,K25,K33,K41,K49,K57,K65)</f>
        <v>89</v>
      </c>
      <c r="L73" s="227">
        <f t="shared" si="64"/>
        <v>66</v>
      </c>
      <c r="M73" s="227">
        <f t="shared" si="64"/>
        <v>102</v>
      </c>
      <c r="N73" s="610">
        <f t="shared" ref="N73:Q74" si="65">SUM(N9,N17,N25,N33,N41,N49,N57,N65)</f>
        <v>156</v>
      </c>
      <c r="O73" s="422">
        <f t="shared" si="65"/>
        <v>143</v>
      </c>
      <c r="P73" s="422">
        <f t="shared" si="65"/>
        <v>120</v>
      </c>
      <c r="Q73" s="422">
        <f t="shared" si="65"/>
        <v>39</v>
      </c>
      <c r="R73" s="227">
        <f t="shared" ref="R73" si="66">SUM(R9,R17,R25,R33,R41,R49,R57,R65)</f>
        <v>136</v>
      </c>
      <c r="U73" s="53">
        <f t="shared" si="54"/>
        <v>1197</v>
      </c>
      <c r="V73" s="53">
        <f t="shared" si="50"/>
        <v>99.75</v>
      </c>
      <c r="W73" s="37">
        <f t="shared" si="55"/>
        <v>96.2</v>
      </c>
      <c r="X73" s="53">
        <f t="shared" si="55"/>
        <v>95.8</v>
      </c>
      <c r="Y73" s="53">
        <f t="shared" si="60"/>
        <v>95.6</v>
      </c>
      <c r="Z73" s="53">
        <f t="shared" si="60"/>
        <v>95.8</v>
      </c>
      <c r="AA73" s="53">
        <f t="shared" si="60"/>
        <v>104.6</v>
      </c>
      <c r="AB73" s="53">
        <f t="shared" si="56"/>
        <v>109.6</v>
      </c>
      <c r="AC73" s="53">
        <f t="shared" si="56"/>
        <v>98.8</v>
      </c>
      <c r="AD73" s="53">
        <f t="shared" si="56"/>
        <v>100.2</v>
      </c>
      <c r="AE73" s="204">
        <f t="shared" si="56"/>
        <v>114</v>
      </c>
      <c r="AF73" s="204">
        <f t="shared" si="57"/>
        <v>111.2</v>
      </c>
      <c r="AG73" s="204">
        <f t="shared" si="57"/>
        <v>117.4</v>
      </c>
      <c r="AH73" s="204">
        <f t="shared" si="57"/>
        <v>112</v>
      </c>
      <c r="AI73" s="53">
        <f t="shared" si="57"/>
        <v>118.8</v>
      </c>
      <c r="AK73" s="22"/>
      <c r="AL73" s="23"/>
      <c r="AQ73" s="165" t="s">
        <v>37</v>
      </c>
      <c r="AR73" s="610">
        <v>136</v>
      </c>
      <c r="AS73" s="611">
        <v>118.8</v>
      </c>
    </row>
    <row r="74" spans="1:46" ht="16.649999999999999" customHeight="1" x14ac:dyDescent="0.25">
      <c r="A74" s="384" t="s">
        <v>33</v>
      </c>
      <c r="B74" s="225">
        <f t="shared" si="63"/>
        <v>39</v>
      </c>
      <c r="C74" s="225">
        <f t="shared" si="63"/>
        <v>43</v>
      </c>
      <c r="D74" s="225">
        <f t="shared" si="63"/>
        <v>36</v>
      </c>
      <c r="E74" s="225">
        <f t="shared" si="63"/>
        <v>30</v>
      </c>
      <c r="F74" s="225">
        <f t="shared" si="63"/>
        <v>83</v>
      </c>
      <c r="G74" s="225">
        <f t="shared" si="63"/>
        <v>76</v>
      </c>
      <c r="H74" s="225">
        <f t="shared" si="63"/>
        <v>53</v>
      </c>
      <c r="I74" s="225">
        <f>SUM(I10+I26+I34+I42+I58+I66)</f>
        <v>61</v>
      </c>
      <c r="J74" s="225">
        <f>SUM(J10+J18+J26+J50+J34+J42+J58+J66)</f>
        <v>60</v>
      </c>
      <c r="K74" s="225">
        <f t="shared" si="64"/>
        <v>59</v>
      </c>
      <c r="L74" s="225">
        <f t="shared" si="64"/>
        <v>40</v>
      </c>
      <c r="M74" s="225">
        <f t="shared" si="64"/>
        <v>42</v>
      </c>
      <c r="N74" s="225">
        <f t="shared" si="65"/>
        <v>64</v>
      </c>
      <c r="O74" s="421">
        <f t="shared" si="65"/>
        <v>51</v>
      </c>
      <c r="P74" s="421">
        <f t="shared" si="65"/>
        <v>44</v>
      </c>
      <c r="Q74" s="421">
        <f t="shared" si="65"/>
        <v>51</v>
      </c>
      <c r="R74" s="225">
        <f t="shared" ref="R74" si="67">SUM(R10,R18,R26,R34,R42,R50,R58,R66)</f>
        <v>40</v>
      </c>
      <c r="U74" s="47">
        <f t="shared" si="54"/>
        <v>622</v>
      </c>
      <c r="V74" s="47">
        <f t="shared" si="50"/>
        <v>51.833333333333336</v>
      </c>
      <c r="W74" s="47">
        <f t="shared" si="55"/>
        <v>46.2</v>
      </c>
      <c r="X74" s="47">
        <f t="shared" si="55"/>
        <v>53.6</v>
      </c>
      <c r="Y74" s="47">
        <f t="shared" si="60"/>
        <v>55.6</v>
      </c>
      <c r="Z74" s="47">
        <f t="shared" si="60"/>
        <v>60.6</v>
      </c>
      <c r="AA74" s="47">
        <f t="shared" si="60"/>
        <v>66.599999999999994</v>
      </c>
      <c r="AB74" s="47">
        <f t="shared" si="56"/>
        <v>61.8</v>
      </c>
      <c r="AC74" s="47">
        <f t="shared" si="56"/>
        <v>54.6</v>
      </c>
      <c r="AD74" s="47">
        <f t="shared" si="56"/>
        <v>52.4</v>
      </c>
      <c r="AE74" s="136">
        <f t="shared" si="56"/>
        <v>53</v>
      </c>
      <c r="AF74" s="136">
        <f t="shared" si="57"/>
        <v>51.2</v>
      </c>
      <c r="AG74" s="136">
        <f t="shared" si="57"/>
        <v>48.2</v>
      </c>
      <c r="AH74" s="136">
        <f t="shared" si="57"/>
        <v>50.4</v>
      </c>
      <c r="AI74" s="47">
        <f t="shared" si="57"/>
        <v>50</v>
      </c>
      <c r="AK74" s="22"/>
      <c r="AL74" s="23"/>
      <c r="AO74" s="120"/>
      <c r="AQ74" s="149" t="s">
        <v>33</v>
      </c>
      <c r="AR74" s="609">
        <v>40</v>
      </c>
      <c r="AS74" s="56">
        <v>50</v>
      </c>
    </row>
    <row r="75" spans="1:46" ht="16.2" customHeight="1" x14ac:dyDescent="0.25">
      <c r="A75" s="399" t="s">
        <v>38</v>
      </c>
      <c r="B75" s="73">
        <f>PRODUCT(B71/B73)</f>
        <v>2.377049180327869</v>
      </c>
      <c r="C75" s="73">
        <f t="shared" ref="C75:K75" si="68">PRODUCT(C71/C73)</f>
        <v>2.6979166666666665</v>
      </c>
      <c r="D75" s="203">
        <f t="shared" si="68"/>
        <v>4.441860465116279</v>
      </c>
      <c r="E75" s="203">
        <f t="shared" si="68"/>
        <v>2.9026548672566372</v>
      </c>
      <c r="F75" s="203">
        <f t="shared" si="68"/>
        <v>3.25</v>
      </c>
      <c r="G75" s="203">
        <f t="shared" si="68"/>
        <v>3.3333333333333335</v>
      </c>
      <c r="H75" s="203">
        <f t="shared" si="68"/>
        <v>2.6315789473684212</v>
      </c>
      <c r="I75" s="203">
        <f t="shared" si="68"/>
        <v>3.6666666666666665</v>
      </c>
      <c r="J75" s="203">
        <f t="shared" si="68"/>
        <v>3.2738853503184715</v>
      </c>
      <c r="K75" s="203">
        <f t="shared" si="68"/>
        <v>3.5393258426966292</v>
      </c>
      <c r="L75" s="203">
        <f t="shared" ref="L75:Q75" si="69">PRODUCT(L71/L73)</f>
        <v>3.3787878787878789</v>
      </c>
      <c r="M75" s="203">
        <f t="shared" si="69"/>
        <v>3.5882352941176472</v>
      </c>
      <c r="N75" s="203">
        <f t="shared" si="69"/>
        <v>2.5833333333333335</v>
      </c>
      <c r="O75" s="205">
        <f t="shared" si="69"/>
        <v>3.4685314685314683</v>
      </c>
      <c r="P75" s="205">
        <f t="shared" si="69"/>
        <v>3.8666666666666667</v>
      </c>
      <c r="Q75" s="205">
        <f t="shared" si="69"/>
        <v>3</v>
      </c>
      <c r="R75" s="203">
        <f t="shared" ref="R75" si="70">PRODUCT(R71/R73)</f>
        <v>3.5073529411764706</v>
      </c>
      <c r="U75" s="53">
        <f t="shared" si="54"/>
        <v>39.081294492656504</v>
      </c>
      <c r="V75" s="203">
        <f t="shared" si="50"/>
        <v>3.2567745410547086</v>
      </c>
      <c r="W75" s="203">
        <f t="shared" ref="W75:AE75" si="71">AVERAGE(B75:F75)</f>
        <v>3.1338962358734905</v>
      </c>
      <c r="X75" s="203">
        <f t="shared" si="71"/>
        <v>3.325153066474583</v>
      </c>
      <c r="Y75" s="203">
        <f t="shared" si="71"/>
        <v>3.3118855226149342</v>
      </c>
      <c r="Z75" s="203">
        <f t="shared" si="71"/>
        <v>3.1568467629250114</v>
      </c>
      <c r="AA75" s="203">
        <f t="shared" si="71"/>
        <v>3.2310928595373789</v>
      </c>
      <c r="AB75" s="203">
        <f t="shared" si="71"/>
        <v>3.2889580280767041</v>
      </c>
      <c r="AC75" s="203">
        <f t="shared" si="71"/>
        <v>3.2980489371676129</v>
      </c>
      <c r="AD75" s="203">
        <f t="shared" si="71"/>
        <v>3.4893802065174588</v>
      </c>
      <c r="AE75" s="205">
        <f t="shared" si="71"/>
        <v>3.2727135398507921</v>
      </c>
      <c r="AF75" s="205">
        <f t="shared" si="57"/>
        <v>3.3116427634933912</v>
      </c>
      <c r="AG75" s="205">
        <f t="shared" si="57"/>
        <v>3.3771109282873986</v>
      </c>
      <c r="AH75" s="205">
        <f t="shared" si="57"/>
        <v>3.3013533525298229</v>
      </c>
      <c r="AI75" s="203">
        <f t="shared" si="57"/>
        <v>3.2851768819415881</v>
      </c>
      <c r="AK75" s="22"/>
      <c r="AL75" s="23"/>
      <c r="AQ75" s="164" t="s">
        <v>38</v>
      </c>
      <c r="AR75" s="610">
        <v>3.5073529411764706</v>
      </c>
      <c r="AS75" s="610">
        <v>3.2851768819415881</v>
      </c>
    </row>
    <row r="76" spans="1:46" s="31" customFormat="1" ht="13.8" x14ac:dyDescent="0.25">
      <c r="A76" s="401"/>
      <c r="B76" s="30"/>
      <c r="C76" s="30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191"/>
      <c r="T76" s="191"/>
      <c r="U76" s="21"/>
      <c r="V76" s="21"/>
      <c r="W76" s="21"/>
      <c r="X76" s="21"/>
      <c r="Y76" s="21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K76" s="33"/>
      <c r="AL76" s="32"/>
      <c r="AQ76" s="166"/>
      <c r="AR76" s="206"/>
      <c r="AS76" s="115"/>
    </row>
    <row r="77" spans="1:46" s="292" customFormat="1" ht="27.6" x14ac:dyDescent="0.25">
      <c r="A77" s="525" t="s">
        <v>26</v>
      </c>
      <c r="B77" s="301">
        <v>2001</v>
      </c>
      <c r="C77" s="301">
        <v>2002</v>
      </c>
      <c r="D77" s="301">
        <v>2003</v>
      </c>
      <c r="E77" s="301">
        <v>2004</v>
      </c>
      <c r="F77" s="301">
        <v>2005</v>
      </c>
      <c r="G77" s="301">
        <v>2006</v>
      </c>
      <c r="H77" s="301">
        <v>2007</v>
      </c>
      <c r="I77" s="508">
        <v>2008</v>
      </c>
      <c r="J77" s="508">
        <v>2009</v>
      </c>
      <c r="K77" s="508">
        <v>2010</v>
      </c>
      <c r="L77" s="508">
        <v>2011</v>
      </c>
      <c r="M77" s="508">
        <v>2012</v>
      </c>
      <c r="N77" s="508">
        <v>2013</v>
      </c>
      <c r="O77" s="509">
        <v>2014</v>
      </c>
      <c r="P77" s="509">
        <v>2015</v>
      </c>
      <c r="Q77" s="509">
        <v>2016</v>
      </c>
      <c r="R77" s="508">
        <v>2017</v>
      </c>
      <c r="S77" s="527"/>
      <c r="T77" s="527"/>
      <c r="U77" s="293"/>
      <c r="V77" s="305" t="s">
        <v>117</v>
      </c>
      <c r="W77" s="511" t="s">
        <v>118</v>
      </c>
      <c r="X77" s="511" t="s">
        <v>106</v>
      </c>
      <c r="Y77" s="511" t="s">
        <v>107</v>
      </c>
      <c r="Z77" s="511" t="s">
        <v>116</v>
      </c>
      <c r="AA77" s="511" t="s">
        <v>109</v>
      </c>
      <c r="AB77" s="511" t="s">
        <v>110</v>
      </c>
      <c r="AC77" s="511" t="s">
        <v>111</v>
      </c>
      <c r="AD77" s="511" t="s">
        <v>112</v>
      </c>
      <c r="AE77" s="512" t="s">
        <v>113</v>
      </c>
      <c r="AF77" s="512" t="s">
        <v>119</v>
      </c>
      <c r="AG77" s="512" t="s">
        <v>135</v>
      </c>
      <c r="AH77" s="512" t="s">
        <v>162</v>
      </c>
      <c r="AI77" s="511" t="s">
        <v>167</v>
      </c>
      <c r="AQ77" s="526" t="s">
        <v>26</v>
      </c>
      <c r="AR77" s="508">
        <v>2017</v>
      </c>
      <c r="AS77" s="600" t="s">
        <v>167</v>
      </c>
    </row>
    <row r="78" spans="1:46" ht="36.6" customHeight="1" x14ac:dyDescent="0.3">
      <c r="A78" s="402" t="s">
        <v>15</v>
      </c>
      <c r="B78" s="110">
        <f>PRODUCT(B69/B72)</f>
        <v>0.76131687242798352</v>
      </c>
      <c r="C78" s="110">
        <f t="shared" ref="C78:I78" si="72">PRODUCT(C69/C72)</f>
        <v>0.8503755054881571</v>
      </c>
      <c r="D78" s="210">
        <f t="shared" si="72"/>
        <v>0.81964117091595845</v>
      </c>
      <c r="E78" s="210">
        <f t="shared" si="72"/>
        <v>0.69562460367786938</v>
      </c>
      <c r="F78" s="210">
        <f t="shared" si="72"/>
        <v>0.7857142857142857</v>
      </c>
      <c r="G78" s="210">
        <f t="shared" si="72"/>
        <v>0.64125560538116588</v>
      </c>
      <c r="H78" s="210">
        <f t="shared" si="72"/>
        <v>0.79026845637583898</v>
      </c>
      <c r="I78" s="210">
        <f t="shared" si="72"/>
        <v>0.43900657414170929</v>
      </c>
      <c r="J78" s="210">
        <f t="shared" ref="J78:O78" si="73">PRODUCT(J69/J72)</f>
        <v>0.30861551650235747</v>
      </c>
      <c r="K78" s="210">
        <f t="shared" si="73"/>
        <v>0.35746031746031748</v>
      </c>
      <c r="L78" s="210">
        <f t="shared" si="73"/>
        <v>0.44288793103448276</v>
      </c>
      <c r="M78" s="210">
        <f t="shared" si="73"/>
        <v>0.41738712776176751</v>
      </c>
      <c r="N78" s="210">
        <f t="shared" si="73"/>
        <v>0.3308656036446469</v>
      </c>
      <c r="O78" s="228">
        <f t="shared" si="73"/>
        <v>0.12326283987915408</v>
      </c>
      <c r="P78" s="228">
        <f>PRODUCT(P69/P72)</f>
        <v>0.15380521554018095</v>
      </c>
      <c r="Q78" s="228">
        <f>PRODUCT(Q69/Q72)</f>
        <v>0.21023890784982935</v>
      </c>
      <c r="R78" s="210">
        <f>PRODUCT(R69/R72)</f>
        <v>0.22288085358624779</v>
      </c>
      <c r="S78" s="191"/>
      <c r="T78" s="191"/>
      <c r="V78" s="210">
        <f>AVERAGE(B78:M78)</f>
        <v>0.60912949724015786</v>
      </c>
      <c r="W78" s="210">
        <f t="shared" ref="W78:AE78" si="74">AVERAGE(B78:F78)</f>
        <v>0.7825344876448509</v>
      </c>
      <c r="X78" s="210">
        <f t="shared" si="74"/>
        <v>0.75852223423548726</v>
      </c>
      <c r="Y78" s="210">
        <f t="shared" si="74"/>
        <v>0.74650082441302368</v>
      </c>
      <c r="Z78" s="210">
        <f t="shared" si="74"/>
        <v>0.67037390505817385</v>
      </c>
      <c r="AA78" s="210">
        <f t="shared" si="74"/>
        <v>0.59297208762307141</v>
      </c>
      <c r="AB78" s="210">
        <f t="shared" si="74"/>
        <v>0.50732129397227776</v>
      </c>
      <c r="AC78" s="210">
        <f t="shared" si="74"/>
        <v>0.46764775910294121</v>
      </c>
      <c r="AD78" s="210">
        <f t="shared" si="74"/>
        <v>0.39307149338012692</v>
      </c>
      <c r="AE78" s="228">
        <f t="shared" si="74"/>
        <v>0.37144329928071446</v>
      </c>
      <c r="AF78" s="228">
        <f t="shared" ref="AF78:AI80" si="75">AVERAGE(K78:O78)</f>
        <v>0.33437276395607374</v>
      </c>
      <c r="AG78" s="228">
        <f t="shared" si="75"/>
        <v>0.29364174357204642</v>
      </c>
      <c r="AH78" s="228">
        <f t="shared" si="75"/>
        <v>0.24711193893511574</v>
      </c>
      <c r="AI78" s="210">
        <f t="shared" si="75"/>
        <v>0.20821068410001181</v>
      </c>
      <c r="AQ78" s="167" t="s">
        <v>15</v>
      </c>
      <c r="AR78" s="210">
        <v>0.22288085358624779</v>
      </c>
      <c r="AS78" s="210">
        <v>0.20821068410001181</v>
      </c>
    </row>
    <row r="79" spans="1:46" ht="36.6" customHeight="1" x14ac:dyDescent="0.3">
      <c r="A79" s="403" t="s">
        <v>86</v>
      </c>
      <c r="B79" s="111">
        <f t="shared" ref="B79:H79" si="76">PRODUCT(B70/B72)</f>
        <v>0</v>
      </c>
      <c r="C79" s="111">
        <f t="shared" si="76"/>
        <v>0</v>
      </c>
      <c r="D79" s="211">
        <f t="shared" si="76"/>
        <v>0</v>
      </c>
      <c r="E79" s="211">
        <f t="shared" si="76"/>
        <v>9.6385542168674704E-2</v>
      </c>
      <c r="F79" s="211">
        <f t="shared" si="76"/>
        <v>7.4123989218328842E-2</v>
      </c>
      <c r="G79" s="211">
        <f t="shared" si="76"/>
        <v>0</v>
      </c>
      <c r="H79" s="211">
        <f t="shared" si="76"/>
        <v>0</v>
      </c>
      <c r="I79" s="211">
        <f t="shared" ref="I79:N79" si="77">PRODUCT(I70/I72)</f>
        <v>0.32797662527392257</v>
      </c>
      <c r="J79" s="211">
        <f t="shared" si="77"/>
        <v>0.47106729532790398</v>
      </c>
      <c r="K79" s="211">
        <f t="shared" si="77"/>
        <v>0.44253968253968257</v>
      </c>
      <c r="L79" s="211">
        <f t="shared" si="77"/>
        <v>0.43696120689655171</v>
      </c>
      <c r="M79" s="211">
        <f t="shared" si="77"/>
        <v>0.40682036503362151</v>
      </c>
      <c r="N79" s="211">
        <f t="shared" si="77"/>
        <v>0.43963553530751709</v>
      </c>
      <c r="O79" s="229">
        <f>PRODUCT(O70/O72)</f>
        <v>0.57703927492447127</v>
      </c>
      <c r="P79" s="229">
        <f>PRODUCT(P70/P72)</f>
        <v>0.59925492283129322</v>
      </c>
      <c r="Q79" s="229">
        <f>PRODUCT(Q70/Q72)</f>
        <v>0.70989761092150172</v>
      </c>
      <c r="R79" s="211">
        <f>PRODUCT(R70/R72)</f>
        <v>0.49436870183758153</v>
      </c>
      <c r="S79" s="191"/>
      <c r="T79" s="191"/>
      <c r="V79" s="211">
        <f>AVERAGE(B79:M79)</f>
        <v>0.18798955887155713</v>
      </c>
      <c r="W79" s="211">
        <f t="shared" ref="W79:AC81" si="78">AVERAGE(B79:F79)</f>
        <v>3.4101906277400708E-2</v>
      </c>
      <c r="X79" s="211">
        <f t="shared" si="78"/>
        <v>3.4101906277400708E-2</v>
      </c>
      <c r="Y79" s="211">
        <f t="shared" si="78"/>
        <v>3.4101906277400708E-2</v>
      </c>
      <c r="Z79" s="211">
        <f t="shared" si="78"/>
        <v>9.9697231332185221E-2</v>
      </c>
      <c r="AA79" s="211">
        <f t="shared" si="78"/>
        <v>0.17463358196403109</v>
      </c>
      <c r="AB79" s="211">
        <f t="shared" si="78"/>
        <v>0.24831672062830182</v>
      </c>
      <c r="AC79" s="211">
        <f t="shared" si="78"/>
        <v>0.33570896200761213</v>
      </c>
      <c r="AD79" s="211">
        <f t="shared" ref="AD79:AE81" si="79">AVERAGE(I79:M79)</f>
        <v>0.4170730350143364</v>
      </c>
      <c r="AE79" s="229">
        <f t="shared" si="79"/>
        <v>0.43940481702105538</v>
      </c>
      <c r="AF79" s="229">
        <f t="shared" ref="AF79:AG81" si="80">AVERAGE(K79:O79)</f>
        <v>0.46059921294036882</v>
      </c>
      <c r="AG79" s="229">
        <f t="shared" si="80"/>
        <v>0.49194226099869098</v>
      </c>
      <c r="AH79" s="229">
        <f t="shared" si="75"/>
        <v>0.54652954180368096</v>
      </c>
      <c r="AI79" s="211">
        <f t="shared" si="75"/>
        <v>0.56403920916447292</v>
      </c>
      <c r="AQ79" s="168" t="s">
        <v>86</v>
      </c>
      <c r="AR79" s="211">
        <v>0.49436870183758153</v>
      </c>
      <c r="AS79" s="211">
        <v>0.56403920916447292</v>
      </c>
    </row>
    <row r="80" spans="1:46" ht="36.6" customHeight="1" x14ac:dyDescent="0.3">
      <c r="A80" s="404" t="s">
        <v>16</v>
      </c>
      <c r="B80" s="112">
        <f>PRODUCT(B71/B72)</f>
        <v>0.23868312757201646</v>
      </c>
      <c r="C80" s="112">
        <f t="shared" ref="C80:I80" si="81">PRODUCT(C71/C72)</f>
        <v>0.14962449451184287</v>
      </c>
      <c r="D80" s="212">
        <f t="shared" si="81"/>
        <v>0.18035882908404155</v>
      </c>
      <c r="E80" s="212">
        <f t="shared" si="81"/>
        <v>0.20798985415345592</v>
      </c>
      <c r="F80" s="212">
        <f t="shared" si="81"/>
        <v>0.14016172506738545</v>
      </c>
      <c r="G80" s="212">
        <f t="shared" si="81"/>
        <v>0.35874439461883406</v>
      </c>
      <c r="H80" s="212">
        <f t="shared" si="81"/>
        <v>0.20973154362416108</v>
      </c>
      <c r="I80" s="212">
        <f t="shared" si="81"/>
        <v>0.23301680058436816</v>
      </c>
      <c r="J80" s="212">
        <f t="shared" ref="J80:O80" si="82">PRODUCT(J71/J72)</f>
        <v>0.22031718816973853</v>
      </c>
      <c r="K80" s="212">
        <f t="shared" si="82"/>
        <v>0.2</v>
      </c>
      <c r="L80" s="212">
        <f t="shared" si="82"/>
        <v>0.12015086206896551</v>
      </c>
      <c r="M80" s="212">
        <f t="shared" si="82"/>
        <v>0.17579250720461095</v>
      </c>
      <c r="N80" s="212">
        <f t="shared" si="82"/>
        <v>0.22949886104783598</v>
      </c>
      <c r="O80" s="230">
        <f t="shared" si="82"/>
        <v>0.29969788519637464</v>
      </c>
      <c r="P80" s="230">
        <f>PRODUCT(P71/P72)</f>
        <v>0.24693986162852583</v>
      </c>
      <c r="Q80" s="230">
        <f>PRODUCT(Q71/Q72)</f>
        <v>7.9863481228668945E-2</v>
      </c>
      <c r="R80" s="212">
        <f>PRODUCT(R71/R72)</f>
        <v>0.28275044457617071</v>
      </c>
      <c r="S80" s="191"/>
      <c r="T80" s="191"/>
      <c r="V80" s="212">
        <f>AVERAGE(B80:M80)</f>
        <v>0.20288094388828506</v>
      </c>
      <c r="W80" s="212">
        <f t="shared" si="78"/>
        <v>0.18336360607774846</v>
      </c>
      <c r="X80" s="212">
        <f t="shared" si="78"/>
        <v>0.20737585948711196</v>
      </c>
      <c r="Y80" s="212">
        <f t="shared" si="78"/>
        <v>0.21939726930957565</v>
      </c>
      <c r="Z80" s="212">
        <f t="shared" si="78"/>
        <v>0.22992886360964096</v>
      </c>
      <c r="AA80" s="212">
        <f t="shared" si="78"/>
        <v>0.23239433041289742</v>
      </c>
      <c r="AB80" s="212">
        <f t="shared" si="78"/>
        <v>0.24436198539942033</v>
      </c>
      <c r="AC80" s="212">
        <f t="shared" si="78"/>
        <v>0.19664327888944669</v>
      </c>
      <c r="AD80" s="212">
        <f t="shared" si="79"/>
        <v>0.18985547160553665</v>
      </c>
      <c r="AE80" s="230">
        <f t="shared" si="79"/>
        <v>0.18915188369823019</v>
      </c>
      <c r="AF80" s="230">
        <f t="shared" si="80"/>
        <v>0.20502802310355744</v>
      </c>
      <c r="AG80" s="230">
        <f t="shared" si="80"/>
        <v>0.2144159954292626</v>
      </c>
      <c r="AH80" s="230">
        <f t="shared" si="75"/>
        <v>0.20635851926120327</v>
      </c>
      <c r="AI80" s="212">
        <f t="shared" si="75"/>
        <v>0.22775010673551527</v>
      </c>
      <c r="AQ80" s="169" t="s">
        <v>16</v>
      </c>
      <c r="AR80" s="212">
        <v>0.28275044457617071</v>
      </c>
      <c r="AS80" s="212">
        <v>0.22775010673551527</v>
      </c>
    </row>
    <row r="81" spans="1:45" ht="36.6" customHeight="1" x14ac:dyDescent="0.3">
      <c r="A81" s="403" t="s">
        <v>18</v>
      </c>
      <c r="B81" s="111">
        <f t="shared" ref="B81:I81" si="83">PRODUCT((B73/(B73+B74)))</f>
        <v>0.75776397515527949</v>
      </c>
      <c r="C81" s="111">
        <f t="shared" si="83"/>
        <v>0.69064748201438853</v>
      </c>
      <c r="D81" s="211">
        <f t="shared" si="83"/>
        <v>0.70491803278688525</v>
      </c>
      <c r="E81" s="211">
        <f t="shared" si="83"/>
        <v>0.79020979020979021</v>
      </c>
      <c r="F81" s="211">
        <f t="shared" si="83"/>
        <v>0.43537414965986393</v>
      </c>
      <c r="G81" s="211">
        <f t="shared" si="83"/>
        <v>0.61224489795918369</v>
      </c>
      <c r="H81" s="211">
        <f t="shared" si="83"/>
        <v>0.64189189189189189</v>
      </c>
      <c r="I81" s="211">
        <f t="shared" si="83"/>
        <v>0.58783783783783783</v>
      </c>
      <c r="J81" s="211">
        <f t="shared" ref="J81:O81" si="84">PRODUCT((J73/(J73+J74)))</f>
        <v>0.72350230414746541</v>
      </c>
      <c r="K81" s="211">
        <f t="shared" si="84"/>
        <v>0.60135135135135132</v>
      </c>
      <c r="L81" s="211">
        <f t="shared" si="84"/>
        <v>0.62264150943396224</v>
      </c>
      <c r="M81" s="211">
        <f t="shared" si="84"/>
        <v>0.70833333333333337</v>
      </c>
      <c r="N81" s="211">
        <f t="shared" si="84"/>
        <v>0.70909090909090911</v>
      </c>
      <c r="O81" s="229">
        <f t="shared" si="84"/>
        <v>0.73711340206185572</v>
      </c>
      <c r="P81" s="229">
        <f>PRODUCT((P73/(P73+P74)))</f>
        <v>0.73170731707317072</v>
      </c>
      <c r="Q81" s="229">
        <f>PRODUCT((Q73/(Q73+Q74)))</f>
        <v>0.43333333333333335</v>
      </c>
      <c r="R81" s="211">
        <f>PRODUCT((R73/(R73+R74)))</f>
        <v>0.77272727272727271</v>
      </c>
      <c r="S81" s="191"/>
      <c r="T81" s="191"/>
      <c r="V81" s="211">
        <f>AVERAGE(B81:M81)</f>
        <v>0.65639304631510276</v>
      </c>
      <c r="W81" s="211">
        <f t="shared" si="78"/>
        <v>0.6757826859652416</v>
      </c>
      <c r="X81" s="211">
        <f t="shared" si="78"/>
        <v>0.64667887052602224</v>
      </c>
      <c r="Y81" s="211">
        <f t="shared" si="78"/>
        <v>0.636927752501523</v>
      </c>
      <c r="Z81" s="211">
        <f t="shared" si="78"/>
        <v>0.61351171351171341</v>
      </c>
      <c r="AA81" s="211">
        <f t="shared" si="78"/>
        <v>0.60017021629924849</v>
      </c>
      <c r="AB81" s="211">
        <f t="shared" si="78"/>
        <v>0.63336565663754596</v>
      </c>
      <c r="AC81" s="211">
        <f t="shared" si="78"/>
        <v>0.63544497893250174</v>
      </c>
      <c r="AD81" s="211">
        <f t="shared" si="79"/>
        <v>0.64873326722079006</v>
      </c>
      <c r="AE81" s="229">
        <f t="shared" si="79"/>
        <v>0.67298388147140431</v>
      </c>
      <c r="AF81" s="229">
        <f t="shared" si="80"/>
        <v>0.67570610105428242</v>
      </c>
      <c r="AG81" s="229">
        <f t="shared" si="80"/>
        <v>0.70177729419864632</v>
      </c>
      <c r="AH81" s="229">
        <f>AVERAGE(M81:Q81)</f>
        <v>0.66391565897852056</v>
      </c>
      <c r="AI81" s="211">
        <f>AVERAGE(N81:R81)</f>
        <v>0.67679444685730827</v>
      </c>
      <c r="AQ81" s="168" t="s">
        <v>18</v>
      </c>
      <c r="AR81" s="211">
        <v>0.77272727272727271</v>
      </c>
      <c r="AS81" s="211">
        <v>0.67679444685730827</v>
      </c>
    </row>
    <row r="82" spans="1:45" ht="15.6" x14ac:dyDescent="0.3">
      <c r="A82" s="405"/>
      <c r="B82" s="117"/>
      <c r="C82" s="117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191"/>
      <c r="T82" s="191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Q82" s="170"/>
      <c r="AR82" s="201"/>
      <c r="AS82" s="207"/>
    </row>
    <row r="83" spans="1:45" ht="15.6" x14ac:dyDescent="0.3">
      <c r="A83" s="405"/>
      <c r="B83" s="117"/>
      <c r="C83" s="117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191"/>
      <c r="T83" s="191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Q83" s="170"/>
      <c r="AR83" s="201"/>
      <c r="AS83" s="207"/>
    </row>
    <row r="84" spans="1:45" s="28" customFormat="1" ht="15.6" x14ac:dyDescent="0.3">
      <c r="A84" s="406"/>
      <c r="B84" s="46"/>
      <c r="C84" s="46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191"/>
      <c r="T84" s="191"/>
      <c r="U84" s="190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Q84" s="171"/>
      <c r="AR84" s="208"/>
      <c r="AS84" s="208"/>
    </row>
    <row r="85" spans="1:45" s="28" customFormat="1" ht="15" x14ac:dyDescent="0.25">
      <c r="A85" s="92" t="s">
        <v>88</v>
      </c>
      <c r="B85" s="46"/>
      <c r="C85" s="46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191"/>
      <c r="T85" s="191"/>
      <c r="U85" s="190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Q85" s="92" t="s">
        <v>88</v>
      </c>
      <c r="AR85" s="208"/>
      <c r="AS85" s="208"/>
    </row>
    <row r="86" spans="1:45" s="28" customFormat="1" ht="15" x14ac:dyDescent="0.25">
      <c r="A86" s="92" t="s">
        <v>45</v>
      </c>
      <c r="B86" s="46"/>
      <c r="C86" s="46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191"/>
      <c r="T86" s="191"/>
      <c r="U86" s="190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Q86" s="92" t="s">
        <v>45</v>
      </c>
      <c r="AR86" s="208"/>
      <c r="AS86" s="208"/>
    </row>
    <row r="87" spans="1:45" s="28" customFormat="1" ht="15.6" x14ac:dyDescent="0.3">
      <c r="A87" s="406"/>
      <c r="B87" s="46"/>
      <c r="C87" s="46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191"/>
      <c r="T87" s="191"/>
      <c r="U87" s="190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Q87" s="171"/>
      <c r="AR87" s="208"/>
      <c r="AS87" s="208"/>
    </row>
    <row r="88" spans="1:45" s="28" customFormat="1" ht="17.399999999999999" x14ac:dyDescent="0.3">
      <c r="A88" s="626"/>
      <c r="B88" s="626"/>
      <c r="C88" s="626"/>
      <c r="D88" s="626"/>
      <c r="E88" s="626"/>
      <c r="F88" s="626"/>
      <c r="G88" s="626"/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209"/>
      <c r="AE88" s="209"/>
      <c r="AF88" s="209"/>
      <c r="AG88" s="209"/>
      <c r="AH88" s="209"/>
      <c r="AI88" s="209"/>
      <c r="AS88" s="209"/>
    </row>
    <row r="89" spans="1:45" ht="15" x14ac:dyDescent="0.25">
      <c r="A89" s="407"/>
      <c r="AQ89" s="172"/>
    </row>
    <row r="90" spans="1:45" ht="15" x14ac:dyDescent="0.25">
      <c r="A90" s="407"/>
      <c r="AQ90" s="172"/>
    </row>
    <row r="156" ht="18.75" customHeight="1" x14ac:dyDescent="0.25"/>
  </sheetData>
  <mergeCells count="2">
    <mergeCell ref="A88:AC88"/>
    <mergeCell ref="A2:AF2"/>
  </mergeCells>
  <phoneticPr fontId="1" type="noConversion"/>
  <printOptions horizontalCentered="1" verticalCentered="1"/>
  <pageMargins left="0.2" right="0.2" top="0.18" bottom="0.2" header="0" footer="0"/>
  <pageSetup scale="61" fitToHeight="0" orientation="landscape" r:id="rId1"/>
  <headerFooter alignWithMargins="0"/>
  <rowBreaks count="3" manualBreakCount="3">
    <brk id="87" max="23" man="1"/>
    <brk id="153" max="22" man="1"/>
    <brk id="155" max="22" man="1"/>
  </rowBreaks>
  <ignoredErrors>
    <ignoredError sqref="B72:M72" formula="1"/>
    <ignoredError sqref="B24:K24 W5:AD10 W21:AD26 U64 X53:AD54 W55:AD58 Z61:AD66 B8:M8 M24 I64:M64 W37:AE42 AE53:AE58 X29:AE34 S6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8"/>
  <sheetViews>
    <sheetView topLeftCell="AP1" workbookViewId="0">
      <selection activeCell="L11" sqref="L11"/>
    </sheetView>
  </sheetViews>
  <sheetFormatPr defaultRowHeight="13.2" x14ac:dyDescent="0.25"/>
  <cols>
    <col min="1" max="1" width="4.44140625" customWidth="1"/>
    <col min="2" max="2" width="32.109375" customWidth="1"/>
    <col min="11" max="11" width="33" customWidth="1"/>
    <col min="18" max="18" width="11.109375" customWidth="1"/>
    <col min="19" max="19" width="30.88671875" customWidth="1"/>
    <col min="27" max="27" width="30.88671875" customWidth="1"/>
    <col min="34" max="34" width="10.109375" customWidth="1"/>
    <col min="35" max="35" width="30.88671875" customWidth="1"/>
    <col min="42" max="42" width="9.88671875" customWidth="1"/>
    <col min="43" max="43" width="30.88671875" customWidth="1"/>
    <col min="51" max="51" width="30.88671875" customWidth="1"/>
  </cols>
  <sheetData>
    <row r="1" spans="2:58" ht="23.4" x14ac:dyDescent="0.45">
      <c r="B1" s="630" t="s">
        <v>132</v>
      </c>
      <c r="C1" s="630"/>
      <c r="D1" s="630"/>
      <c r="E1" s="630"/>
      <c r="F1" s="630"/>
      <c r="G1" s="630"/>
      <c r="H1" s="630"/>
      <c r="I1" s="630"/>
      <c r="J1" s="630"/>
      <c r="K1" s="629" t="s">
        <v>75</v>
      </c>
      <c r="L1" s="629"/>
      <c r="M1" s="629"/>
      <c r="N1" s="629"/>
      <c r="O1" s="629"/>
      <c r="P1" s="629"/>
      <c r="Q1" s="629"/>
      <c r="R1" s="629"/>
      <c r="S1" s="629" t="s">
        <v>168</v>
      </c>
      <c r="T1" s="629"/>
      <c r="U1" s="629"/>
      <c r="V1" s="629"/>
      <c r="W1" s="629"/>
      <c r="X1" s="629"/>
      <c r="Y1" s="629"/>
      <c r="AA1" s="629" t="s">
        <v>169</v>
      </c>
      <c r="AB1" s="629"/>
      <c r="AC1" s="629"/>
      <c r="AD1" s="629"/>
      <c r="AE1" s="629"/>
      <c r="AF1" s="629"/>
      <c r="AG1" s="629"/>
      <c r="AH1" s="629"/>
      <c r="AI1" s="629" t="s">
        <v>76</v>
      </c>
      <c r="AJ1" s="629"/>
      <c r="AK1" s="629"/>
      <c r="AL1" s="629"/>
      <c r="AM1" s="629"/>
      <c r="AN1" s="629"/>
      <c r="AO1" s="629"/>
      <c r="AP1" s="629"/>
      <c r="AQ1" s="629" t="s">
        <v>77</v>
      </c>
      <c r="AR1" s="629"/>
      <c r="AS1" s="629"/>
      <c r="AT1" s="629"/>
      <c r="AU1" s="629"/>
      <c r="AV1" s="629"/>
      <c r="AW1" s="629"/>
      <c r="AX1" s="629"/>
      <c r="AY1" s="629" t="s">
        <v>78</v>
      </c>
      <c r="AZ1" s="629"/>
      <c r="BA1" s="629"/>
      <c r="BB1" s="629"/>
      <c r="BC1" s="629"/>
      <c r="BD1" s="629"/>
      <c r="BE1" s="629"/>
      <c r="BF1" s="629"/>
    </row>
    <row r="3" spans="2:58" x14ac:dyDescent="0.25">
      <c r="AA3" s="98"/>
      <c r="AB3" s="98"/>
      <c r="AC3" s="98"/>
      <c r="AD3" s="98"/>
      <c r="AE3" s="98"/>
      <c r="AF3" s="98"/>
      <c r="AG3" s="98"/>
      <c r="AH3" s="98"/>
    </row>
    <row r="4" spans="2:58" ht="15.6" x14ac:dyDescent="0.3">
      <c r="B4" s="94" t="s">
        <v>55</v>
      </c>
      <c r="C4" s="113">
        <f t="shared" ref="C4:C11" si="0">SUM(L4,T4,AB4,AJ4,AR4,AZ4)</f>
        <v>136</v>
      </c>
      <c r="K4" s="96" t="s">
        <v>55</v>
      </c>
      <c r="L4" s="97">
        <v>29</v>
      </c>
      <c r="S4" s="96" t="s">
        <v>55</v>
      </c>
      <c r="T4" s="97">
        <v>15</v>
      </c>
      <c r="AA4" s="96" t="s">
        <v>55</v>
      </c>
      <c r="AB4" s="99">
        <v>23</v>
      </c>
      <c r="AC4" s="98"/>
      <c r="AD4" s="98"/>
      <c r="AE4" s="98"/>
      <c r="AF4" s="98"/>
      <c r="AG4" s="98"/>
      <c r="AH4" s="98"/>
      <c r="AI4" s="96" t="s">
        <v>55</v>
      </c>
      <c r="AJ4" s="97">
        <v>21</v>
      </c>
      <c r="AK4" s="97"/>
      <c r="AQ4" s="96" t="s">
        <v>55</v>
      </c>
      <c r="AR4" s="97">
        <v>21</v>
      </c>
      <c r="AY4" s="96" t="s">
        <v>55</v>
      </c>
      <c r="AZ4" s="97">
        <v>27</v>
      </c>
      <c r="BA4" s="96"/>
    </row>
    <row r="5" spans="2:58" ht="15.6" x14ac:dyDescent="0.3">
      <c r="B5" s="94" t="s">
        <v>56</v>
      </c>
      <c r="C5" s="113">
        <f t="shared" si="0"/>
        <v>8</v>
      </c>
      <c r="K5" s="108" t="s">
        <v>56</v>
      </c>
      <c r="L5" s="97">
        <v>2</v>
      </c>
      <c r="S5" s="94" t="s">
        <v>56</v>
      </c>
      <c r="T5" s="97">
        <v>0</v>
      </c>
      <c r="AA5" s="94" t="s">
        <v>56</v>
      </c>
      <c r="AB5" s="99">
        <v>3</v>
      </c>
      <c r="AC5" s="98"/>
      <c r="AD5" s="98"/>
      <c r="AE5" s="98"/>
      <c r="AF5" s="98"/>
      <c r="AG5" s="98"/>
      <c r="AH5" s="98"/>
      <c r="AI5" s="94" t="s">
        <v>56</v>
      </c>
      <c r="AJ5" s="97">
        <v>1</v>
      </c>
      <c r="AK5" s="97"/>
      <c r="AQ5" s="94" t="s">
        <v>56</v>
      </c>
      <c r="AR5" s="97">
        <v>2</v>
      </c>
      <c r="AY5" s="94" t="s">
        <v>56</v>
      </c>
      <c r="AZ5" s="97">
        <v>0</v>
      </c>
      <c r="BA5" s="96"/>
    </row>
    <row r="6" spans="2:58" ht="15.6" x14ac:dyDescent="0.3">
      <c r="B6" s="94" t="s">
        <v>57</v>
      </c>
      <c r="C6" s="113">
        <f t="shared" si="0"/>
        <v>40</v>
      </c>
      <c r="K6" s="96" t="s">
        <v>57</v>
      </c>
      <c r="L6" s="97">
        <v>6</v>
      </c>
      <c r="S6" s="96" t="s">
        <v>57</v>
      </c>
      <c r="T6" s="97">
        <v>4</v>
      </c>
      <c r="AA6" s="585" t="s">
        <v>57</v>
      </c>
      <c r="AB6" s="99">
        <v>9</v>
      </c>
      <c r="AC6" s="98"/>
      <c r="AD6" s="98"/>
      <c r="AE6" s="98"/>
      <c r="AF6" s="98"/>
      <c r="AG6" s="98"/>
      <c r="AH6" s="98"/>
      <c r="AI6" s="585" t="s">
        <v>57</v>
      </c>
      <c r="AJ6" s="97">
        <v>8</v>
      </c>
      <c r="AK6" s="97"/>
      <c r="AQ6" s="96" t="s">
        <v>57</v>
      </c>
      <c r="AR6" s="97">
        <v>2</v>
      </c>
      <c r="AY6" s="585" t="s">
        <v>57</v>
      </c>
      <c r="AZ6" s="97">
        <v>11</v>
      </c>
      <c r="BA6" s="96"/>
    </row>
    <row r="7" spans="2:58" ht="15.6" x14ac:dyDescent="0.3">
      <c r="B7" s="94"/>
      <c r="C7" s="113">
        <f t="shared" si="0"/>
        <v>0</v>
      </c>
      <c r="K7" s="584"/>
      <c r="L7" s="96"/>
      <c r="S7" s="584"/>
      <c r="T7" s="96"/>
      <c r="AA7" s="100"/>
      <c r="AB7" s="100"/>
      <c r="AC7" s="98"/>
      <c r="AD7" s="98"/>
      <c r="AE7" s="98"/>
      <c r="AF7" s="98"/>
      <c r="AG7" s="98"/>
      <c r="AH7" s="98"/>
      <c r="AI7" s="96"/>
      <c r="AJ7" s="96"/>
      <c r="AK7" s="96"/>
      <c r="AQ7" s="584"/>
      <c r="AR7" s="96"/>
      <c r="AY7" s="96"/>
      <c r="AZ7" s="97"/>
      <c r="BA7" s="96"/>
    </row>
    <row r="8" spans="2:58" ht="15.6" x14ac:dyDescent="0.3">
      <c r="B8" s="94" t="s">
        <v>58</v>
      </c>
      <c r="C8" s="113">
        <f t="shared" si="0"/>
        <v>64</v>
      </c>
      <c r="K8" s="96" t="s">
        <v>58</v>
      </c>
      <c r="L8" s="97">
        <v>12</v>
      </c>
      <c r="S8" s="96" t="s">
        <v>58</v>
      </c>
      <c r="T8" s="97">
        <v>9</v>
      </c>
      <c r="AA8" s="96" t="s">
        <v>58</v>
      </c>
      <c r="AB8" s="99">
        <v>11</v>
      </c>
      <c r="AC8" s="98"/>
      <c r="AD8" s="98"/>
      <c r="AE8" s="98"/>
      <c r="AF8" s="98"/>
      <c r="AG8" s="98"/>
      <c r="AH8" s="98"/>
      <c r="AI8" s="96" t="s">
        <v>58</v>
      </c>
      <c r="AJ8" s="97">
        <v>11</v>
      </c>
      <c r="AK8" s="97"/>
      <c r="AQ8" s="96" t="s">
        <v>58</v>
      </c>
      <c r="AR8" s="97">
        <v>7</v>
      </c>
      <c r="AY8" s="96" t="s">
        <v>58</v>
      </c>
      <c r="AZ8" s="97">
        <v>14</v>
      </c>
      <c r="BA8" s="96"/>
    </row>
    <row r="9" spans="2:58" ht="15.6" x14ac:dyDescent="0.3">
      <c r="B9" s="94" t="s">
        <v>59</v>
      </c>
      <c r="C9" s="113">
        <f t="shared" si="0"/>
        <v>27</v>
      </c>
      <c r="K9" s="96" t="s">
        <v>59</v>
      </c>
      <c r="L9" s="97">
        <v>6</v>
      </c>
      <c r="S9" s="96" t="s">
        <v>59</v>
      </c>
      <c r="T9" s="97">
        <v>3</v>
      </c>
      <c r="AA9" s="96" t="s">
        <v>59</v>
      </c>
      <c r="AB9" s="99">
        <v>2</v>
      </c>
      <c r="AC9" s="98"/>
      <c r="AD9" s="98"/>
      <c r="AE9" s="98"/>
      <c r="AF9" s="98"/>
      <c r="AG9" s="98"/>
      <c r="AH9" s="98"/>
      <c r="AI9" s="96" t="s">
        <v>59</v>
      </c>
      <c r="AJ9" s="97">
        <v>4</v>
      </c>
      <c r="AK9" s="97"/>
      <c r="AQ9" s="96" t="s">
        <v>59</v>
      </c>
      <c r="AR9" s="97">
        <v>3</v>
      </c>
      <c r="AY9" s="96" t="s">
        <v>59</v>
      </c>
      <c r="AZ9" s="97">
        <v>9</v>
      </c>
      <c r="BA9" s="96"/>
    </row>
    <row r="10" spans="2:58" s="104" customFormat="1" ht="31.2" x14ac:dyDescent="0.3">
      <c r="B10" s="103" t="s">
        <v>60</v>
      </c>
      <c r="C10" s="113">
        <f t="shared" si="0"/>
        <v>10</v>
      </c>
      <c r="K10" s="105" t="s">
        <v>60</v>
      </c>
      <c r="L10" s="106">
        <v>2</v>
      </c>
      <c r="S10" s="105" t="s">
        <v>60</v>
      </c>
      <c r="T10" s="106">
        <v>0</v>
      </c>
      <c r="AA10" s="105" t="s">
        <v>60</v>
      </c>
      <c r="AB10" s="107">
        <v>4</v>
      </c>
      <c r="AI10" s="105" t="s">
        <v>60</v>
      </c>
      <c r="AJ10" s="106">
        <v>1</v>
      </c>
      <c r="AK10" s="106"/>
      <c r="AQ10" s="105" t="s">
        <v>60</v>
      </c>
      <c r="AR10" s="106">
        <v>1</v>
      </c>
      <c r="AY10" s="105" t="s">
        <v>60</v>
      </c>
      <c r="AZ10" s="106">
        <v>2</v>
      </c>
      <c r="BA10" s="105"/>
    </row>
    <row r="11" spans="2:58" ht="15.6" x14ac:dyDescent="0.3">
      <c r="B11" s="94" t="s">
        <v>6</v>
      </c>
      <c r="C11" s="113">
        <f t="shared" si="0"/>
        <v>4686</v>
      </c>
      <c r="K11" s="585" t="s">
        <v>6</v>
      </c>
      <c r="L11" s="97">
        <v>1452</v>
      </c>
      <c r="S11" s="585" t="s">
        <v>6</v>
      </c>
      <c r="T11" s="97">
        <v>463</v>
      </c>
      <c r="AA11" s="96" t="s">
        <v>6</v>
      </c>
      <c r="AB11" s="99">
        <v>293</v>
      </c>
      <c r="AI11" s="585" t="s">
        <v>6</v>
      </c>
      <c r="AJ11" s="97">
        <v>570</v>
      </c>
      <c r="AK11" s="97"/>
      <c r="AQ11" s="585" t="s">
        <v>6</v>
      </c>
      <c r="AR11" s="97">
        <v>1123</v>
      </c>
      <c r="AY11" s="96" t="s">
        <v>6</v>
      </c>
      <c r="AZ11" s="97">
        <v>785</v>
      </c>
      <c r="BA11" s="96"/>
    </row>
    <row r="12" spans="2:58" ht="15.6" x14ac:dyDescent="0.3">
      <c r="B12" s="94"/>
      <c r="C12" s="113"/>
      <c r="K12" s="96"/>
      <c r="L12" s="96"/>
      <c r="S12" s="96"/>
      <c r="T12" s="96"/>
      <c r="AA12" s="584"/>
      <c r="AB12" s="97"/>
      <c r="AI12" s="96"/>
      <c r="AJ12" s="96"/>
      <c r="AK12" s="96"/>
      <c r="AQ12" s="96"/>
      <c r="AR12" s="97"/>
      <c r="AY12" s="584"/>
      <c r="AZ12" s="97"/>
      <c r="BA12" s="96"/>
    </row>
    <row r="13" spans="2:58" ht="15.6" x14ac:dyDescent="0.3">
      <c r="B13" s="94" t="s">
        <v>61</v>
      </c>
      <c r="C13" s="114">
        <f>SUM(L13,T14,AB13,AJ13,AR13,AZ13)</f>
        <v>1485</v>
      </c>
      <c r="K13" s="96" t="s">
        <v>61</v>
      </c>
      <c r="L13" s="583">
        <f>SUM(L14:L16)</f>
        <v>352</v>
      </c>
      <c r="S13" s="96" t="s">
        <v>61</v>
      </c>
      <c r="T13" s="583">
        <f>SUM(T14:T16)</f>
        <v>250</v>
      </c>
      <c r="AA13" s="96" t="s">
        <v>61</v>
      </c>
      <c r="AB13" s="583">
        <f>SUM(AB14:AB16)</f>
        <v>239</v>
      </c>
      <c r="AI13" s="96" t="s">
        <v>61</v>
      </c>
      <c r="AJ13" s="583">
        <f>SUM(AJ14:AJ16)</f>
        <v>326</v>
      </c>
      <c r="AK13" s="97"/>
      <c r="AQ13" s="96" t="s">
        <v>61</v>
      </c>
      <c r="AR13" s="583">
        <f>SUM(AR14:AR16)</f>
        <v>305</v>
      </c>
      <c r="AY13" s="96" t="s">
        <v>61</v>
      </c>
      <c r="AZ13" s="583">
        <f>SUM(AZ14:AZ16)</f>
        <v>215</v>
      </c>
      <c r="BA13" s="96"/>
    </row>
    <row r="14" spans="2:58" ht="15.6" x14ac:dyDescent="0.3">
      <c r="B14" s="94" t="s">
        <v>62</v>
      </c>
      <c r="C14" s="114">
        <f>SUM(L14,T14,AB14,AJ14,AR14,AZ14)</f>
        <v>477</v>
      </c>
      <c r="K14" s="96" t="s">
        <v>62</v>
      </c>
      <c r="L14" s="97">
        <v>104</v>
      </c>
      <c r="S14" s="96" t="s">
        <v>62</v>
      </c>
      <c r="T14" s="119">
        <v>48</v>
      </c>
      <c r="AA14" s="96" t="s">
        <v>62</v>
      </c>
      <c r="AB14" s="101">
        <v>73</v>
      </c>
      <c r="AI14" s="96" t="s">
        <v>62</v>
      </c>
      <c r="AJ14" s="97">
        <v>74</v>
      </c>
      <c r="AK14" s="97"/>
      <c r="AQ14" s="96" t="s">
        <v>62</v>
      </c>
      <c r="AR14" s="97">
        <v>82</v>
      </c>
      <c r="AY14" s="96" t="s">
        <v>62</v>
      </c>
      <c r="AZ14" s="97">
        <v>96</v>
      </c>
      <c r="BA14" s="96"/>
    </row>
    <row r="15" spans="2:58" ht="15.6" x14ac:dyDescent="0.3">
      <c r="B15" s="94" t="s">
        <v>63</v>
      </c>
      <c r="C15" s="113">
        <f t="shared" ref="C15:C28" si="1">SUM(L15,T15,AB15,AJ15,AR15,AZ15)</f>
        <v>834</v>
      </c>
      <c r="K15" s="96" t="s">
        <v>63</v>
      </c>
      <c r="L15" s="97">
        <v>121</v>
      </c>
      <c r="S15" s="96" t="s">
        <v>63</v>
      </c>
      <c r="T15" s="97">
        <v>94</v>
      </c>
      <c r="AA15" s="96" t="s">
        <v>63</v>
      </c>
      <c r="AB15" s="101">
        <v>166</v>
      </c>
      <c r="AI15" s="96" t="s">
        <v>63</v>
      </c>
      <c r="AJ15" s="97">
        <v>178</v>
      </c>
      <c r="AK15" s="97"/>
      <c r="AQ15" s="96" t="s">
        <v>63</v>
      </c>
      <c r="AR15" s="97">
        <v>156</v>
      </c>
      <c r="AY15" s="96" t="s">
        <v>63</v>
      </c>
      <c r="AZ15" s="97">
        <v>119</v>
      </c>
      <c r="BA15" s="96"/>
    </row>
    <row r="16" spans="2:58" ht="15.6" x14ac:dyDescent="0.3">
      <c r="B16" s="94" t="s">
        <v>64</v>
      </c>
      <c r="C16" s="113">
        <f t="shared" si="1"/>
        <v>376</v>
      </c>
      <c r="K16" s="585" t="s">
        <v>64</v>
      </c>
      <c r="L16" s="97">
        <v>127</v>
      </c>
      <c r="S16" s="96" t="s">
        <v>64</v>
      </c>
      <c r="T16" s="97">
        <v>108</v>
      </c>
      <c r="AA16" s="585" t="s">
        <v>64</v>
      </c>
      <c r="AB16" s="101">
        <v>0</v>
      </c>
      <c r="AI16" s="96" t="s">
        <v>64</v>
      </c>
      <c r="AJ16" s="97">
        <v>74</v>
      </c>
      <c r="AK16" s="97"/>
      <c r="AQ16" s="585" t="s">
        <v>64</v>
      </c>
      <c r="AR16" s="97">
        <v>67</v>
      </c>
      <c r="AY16" s="96" t="s">
        <v>64</v>
      </c>
      <c r="AZ16" s="97">
        <v>0</v>
      </c>
      <c r="BA16" s="96"/>
    </row>
    <row r="17" spans="2:53" ht="15.6" x14ac:dyDescent="0.3">
      <c r="B17" s="94"/>
      <c r="C17" s="113"/>
      <c r="K17" s="96"/>
      <c r="L17" s="97"/>
      <c r="S17" s="584"/>
      <c r="T17" s="97"/>
      <c r="AA17" s="96"/>
      <c r="AB17" s="101"/>
      <c r="AI17" s="584"/>
      <c r="AJ17" s="97"/>
      <c r="AK17" s="97"/>
      <c r="AQ17" s="96"/>
      <c r="AR17" s="97"/>
      <c r="AY17" s="584"/>
      <c r="AZ17" s="97"/>
      <c r="BA17" s="96"/>
    </row>
    <row r="18" spans="2:53" ht="15.6" x14ac:dyDescent="0.3">
      <c r="B18" s="94" t="s">
        <v>65</v>
      </c>
      <c r="C18" s="113">
        <f t="shared" si="1"/>
        <v>48</v>
      </c>
      <c r="K18" s="96" t="s">
        <v>65</v>
      </c>
      <c r="L18" s="97">
        <v>11</v>
      </c>
      <c r="S18" s="96" t="s">
        <v>65</v>
      </c>
      <c r="T18" s="97">
        <v>6</v>
      </c>
      <c r="AA18" s="96" t="s">
        <v>65</v>
      </c>
      <c r="AB18" s="95">
        <v>13</v>
      </c>
      <c r="AI18" s="96" t="s">
        <v>65</v>
      </c>
      <c r="AJ18" s="97">
        <v>5</v>
      </c>
      <c r="AK18" s="97"/>
      <c r="AQ18" s="96" t="s">
        <v>65</v>
      </c>
      <c r="AR18" s="97">
        <v>5</v>
      </c>
      <c r="AY18" s="96" t="s">
        <v>65</v>
      </c>
      <c r="AZ18" s="97">
        <v>8</v>
      </c>
      <c r="BA18" s="96"/>
    </row>
    <row r="19" spans="2:53" ht="15.6" x14ac:dyDescent="0.3">
      <c r="B19" s="94" t="s">
        <v>66</v>
      </c>
      <c r="C19" s="113">
        <f t="shared" si="1"/>
        <v>97</v>
      </c>
      <c r="K19" s="96" t="s">
        <v>66</v>
      </c>
      <c r="L19" s="97">
        <v>12</v>
      </c>
      <c r="S19" s="96" t="s">
        <v>66</v>
      </c>
      <c r="T19" s="97">
        <v>9</v>
      </c>
      <c r="AA19" s="96" t="s">
        <v>66</v>
      </c>
      <c r="AB19" s="95">
        <v>18</v>
      </c>
      <c r="AI19" s="96" t="s">
        <v>66</v>
      </c>
      <c r="AJ19" s="97">
        <v>16</v>
      </c>
      <c r="AK19" s="97"/>
      <c r="AQ19" s="96" t="s">
        <v>66</v>
      </c>
      <c r="AR19" s="97">
        <v>16</v>
      </c>
      <c r="AY19" s="96" t="s">
        <v>66</v>
      </c>
      <c r="AZ19" s="97">
        <v>26</v>
      </c>
      <c r="BA19" s="96"/>
    </row>
    <row r="20" spans="2:53" ht="15.6" x14ac:dyDescent="0.3">
      <c r="B20" s="94" t="s">
        <v>67</v>
      </c>
      <c r="C20" s="113">
        <f t="shared" si="1"/>
        <v>6</v>
      </c>
      <c r="K20" s="96" t="s">
        <v>67</v>
      </c>
      <c r="L20" s="97">
        <v>0</v>
      </c>
      <c r="S20" s="96" t="s">
        <v>67</v>
      </c>
      <c r="T20" s="97">
        <v>0</v>
      </c>
      <c r="AA20" s="96" t="s">
        <v>67</v>
      </c>
      <c r="AB20" s="95">
        <v>4</v>
      </c>
      <c r="AI20" s="96" t="s">
        <v>67</v>
      </c>
      <c r="AJ20" s="97">
        <v>1</v>
      </c>
      <c r="AK20" s="97"/>
      <c r="AQ20" s="96" t="s">
        <v>67</v>
      </c>
      <c r="AR20" s="97">
        <v>0</v>
      </c>
      <c r="AY20" s="96" t="s">
        <v>67</v>
      </c>
      <c r="AZ20" s="97">
        <v>1</v>
      </c>
      <c r="BA20" s="96"/>
    </row>
    <row r="21" spans="2:53" ht="15.6" x14ac:dyDescent="0.3">
      <c r="B21" s="94" t="s">
        <v>68</v>
      </c>
      <c r="C21" s="113">
        <f t="shared" si="1"/>
        <v>7</v>
      </c>
      <c r="K21" s="96" t="s">
        <v>68</v>
      </c>
      <c r="L21" s="97">
        <v>4</v>
      </c>
      <c r="S21" s="96" t="s">
        <v>68</v>
      </c>
      <c r="T21" s="97">
        <v>0</v>
      </c>
      <c r="AA21" s="96" t="s">
        <v>68</v>
      </c>
      <c r="AB21" s="95">
        <v>0</v>
      </c>
      <c r="AI21" s="96" t="s">
        <v>68</v>
      </c>
      <c r="AJ21" s="97">
        <v>0</v>
      </c>
      <c r="AK21" s="97"/>
      <c r="AQ21" s="96" t="s">
        <v>68</v>
      </c>
      <c r="AR21" s="97">
        <v>1</v>
      </c>
      <c r="AY21" s="96" t="s">
        <v>68</v>
      </c>
      <c r="AZ21" s="97">
        <v>2</v>
      </c>
      <c r="BA21" s="96"/>
    </row>
    <row r="22" spans="2:53" ht="15.6" x14ac:dyDescent="0.3">
      <c r="B22" s="94" t="s">
        <v>69</v>
      </c>
      <c r="C22" s="113">
        <f t="shared" si="1"/>
        <v>866</v>
      </c>
      <c r="K22" s="96" t="s">
        <v>69</v>
      </c>
      <c r="L22" s="97">
        <v>353</v>
      </c>
      <c r="S22" s="96" t="s">
        <v>69</v>
      </c>
      <c r="T22" s="97">
        <v>21</v>
      </c>
      <c r="AA22" s="96" t="s">
        <v>69</v>
      </c>
      <c r="AB22" s="95">
        <v>177</v>
      </c>
      <c r="AI22" s="96" t="s">
        <v>69</v>
      </c>
      <c r="AJ22" s="97">
        <v>1</v>
      </c>
      <c r="AK22" s="97"/>
      <c r="AQ22" s="96" t="s">
        <v>69</v>
      </c>
      <c r="AR22" s="97">
        <v>80</v>
      </c>
      <c r="AY22" s="96" t="s">
        <v>69</v>
      </c>
      <c r="AZ22" s="97">
        <v>234</v>
      </c>
      <c r="BA22" s="96"/>
    </row>
    <row r="23" spans="2:53" ht="15.6" x14ac:dyDescent="0.3">
      <c r="B23" s="94" t="s">
        <v>70</v>
      </c>
      <c r="C23" s="113">
        <f t="shared" si="1"/>
        <v>89</v>
      </c>
      <c r="K23" s="585" t="s">
        <v>70</v>
      </c>
      <c r="L23" s="97">
        <v>9</v>
      </c>
      <c r="S23" s="96" t="s">
        <v>70</v>
      </c>
      <c r="T23" s="97">
        <v>0</v>
      </c>
      <c r="AA23" s="96" t="s">
        <v>70</v>
      </c>
      <c r="AB23" s="95">
        <v>14</v>
      </c>
      <c r="AI23" s="96" t="s">
        <v>70</v>
      </c>
      <c r="AJ23" s="97">
        <v>6</v>
      </c>
      <c r="AK23" s="97"/>
      <c r="AQ23" s="585" t="s">
        <v>70</v>
      </c>
      <c r="AR23" s="97">
        <v>60</v>
      </c>
      <c r="AY23" s="585" t="s">
        <v>70</v>
      </c>
      <c r="AZ23" s="97">
        <v>0</v>
      </c>
      <c r="BA23" s="96"/>
    </row>
    <row r="24" spans="2:53" ht="15.6" x14ac:dyDescent="0.3">
      <c r="B24" s="94"/>
      <c r="C24" s="113"/>
      <c r="K24" s="96"/>
      <c r="L24" s="96"/>
      <c r="S24" s="584"/>
      <c r="T24" s="96"/>
      <c r="AA24" s="584"/>
      <c r="AB24" s="97"/>
      <c r="AI24" s="584"/>
      <c r="AJ24" s="96"/>
      <c r="AK24" s="96"/>
      <c r="AQ24" s="96"/>
      <c r="AR24" s="96"/>
      <c r="AY24" s="96"/>
      <c r="AZ24" s="97"/>
      <c r="BA24" s="96"/>
    </row>
    <row r="25" spans="2:53" ht="15.6" x14ac:dyDescent="0.3">
      <c r="B25" s="94" t="s">
        <v>71</v>
      </c>
      <c r="C25" s="113">
        <f t="shared" si="1"/>
        <v>309</v>
      </c>
      <c r="K25" s="96" t="s">
        <v>71</v>
      </c>
      <c r="L25" s="582">
        <f>SUM(L26:L28)</f>
        <v>74</v>
      </c>
      <c r="S25" s="96" t="s">
        <v>71</v>
      </c>
      <c r="T25" s="582">
        <f>SUM(T26:T28)</f>
        <v>27</v>
      </c>
      <c r="AA25" s="96" t="s">
        <v>71</v>
      </c>
      <c r="AB25" s="582">
        <f>SUM(AB26:AB28)</f>
        <v>41</v>
      </c>
      <c r="AI25" s="96" t="s">
        <v>71</v>
      </c>
      <c r="AJ25" s="582">
        <f>SUM(AJ26:AJ28)</f>
        <v>52</v>
      </c>
      <c r="AK25" s="97"/>
      <c r="AQ25" s="96" t="s">
        <v>71</v>
      </c>
      <c r="AR25" s="582">
        <f>SUM(AR26:AR28)</f>
        <v>69</v>
      </c>
      <c r="AY25" s="96" t="s">
        <v>71</v>
      </c>
      <c r="AZ25" s="582">
        <f>SUM(AZ26:AZ28)</f>
        <v>46</v>
      </c>
      <c r="BA25" s="96"/>
    </row>
    <row r="26" spans="2:53" ht="15.6" x14ac:dyDescent="0.3">
      <c r="B26" s="94" t="s">
        <v>72</v>
      </c>
      <c r="C26" s="113">
        <f t="shared" si="1"/>
        <v>219</v>
      </c>
      <c r="K26" s="96" t="s">
        <v>72</v>
      </c>
      <c r="L26" s="97">
        <v>46</v>
      </c>
      <c r="S26" s="96" t="s">
        <v>72</v>
      </c>
      <c r="T26" s="97">
        <v>24</v>
      </c>
      <c r="AA26" s="96" t="s">
        <v>72</v>
      </c>
      <c r="AB26" s="102">
        <v>37</v>
      </c>
      <c r="AI26" s="96" t="s">
        <v>72</v>
      </c>
      <c r="AJ26" s="97">
        <v>31</v>
      </c>
      <c r="AK26" s="97"/>
      <c r="AQ26" s="96" t="s">
        <v>72</v>
      </c>
      <c r="AR26" s="97">
        <v>35</v>
      </c>
      <c r="AY26" s="96" t="s">
        <v>72</v>
      </c>
      <c r="AZ26" s="97">
        <v>46</v>
      </c>
      <c r="BA26" s="96"/>
    </row>
    <row r="27" spans="2:53" ht="15.6" x14ac:dyDescent="0.3">
      <c r="B27" s="94" t="s">
        <v>73</v>
      </c>
      <c r="C27" s="113">
        <f t="shared" si="1"/>
        <v>19</v>
      </c>
      <c r="K27" s="96" t="s">
        <v>73</v>
      </c>
      <c r="L27" s="97">
        <v>9</v>
      </c>
      <c r="S27" s="96" t="s">
        <v>73</v>
      </c>
      <c r="T27" s="97">
        <v>0</v>
      </c>
      <c r="AA27" s="96" t="s">
        <v>73</v>
      </c>
      <c r="AB27" s="102">
        <v>2</v>
      </c>
      <c r="AI27" s="96" t="s">
        <v>73</v>
      </c>
      <c r="AJ27" s="97">
        <v>2</v>
      </c>
      <c r="AK27" s="97"/>
      <c r="AQ27" s="96" t="s">
        <v>73</v>
      </c>
      <c r="AR27" s="97">
        <v>6</v>
      </c>
      <c r="AY27" s="96" t="s">
        <v>73</v>
      </c>
      <c r="AZ27" s="97">
        <v>0</v>
      </c>
      <c r="BA27" s="96"/>
    </row>
    <row r="28" spans="2:53" ht="15.6" x14ac:dyDescent="0.3">
      <c r="B28" s="94" t="s">
        <v>74</v>
      </c>
      <c r="C28" s="113">
        <f t="shared" si="1"/>
        <v>71</v>
      </c>
      <c r="K28" s="96" t="s">
        <v>74</v>
      </c>
      <c r="L28" s="97">
        <v>19</v>
      </c>
      <c r="S28" s="96" t="s">
        <v>74</v>
      </c>
      <c r="T28" s="97">
        <v>3</v>
      </c>
      <c r="AA28" s="96" t="s">
        <v>74</v>
      </c>
      <c r="AB28" s="102">
        <v>2</v>
      </c>
      <c r="AI28" s="96" t="s">
        <v>74</v>
      </c>
      <c r="AJ28" s="97">
        <v>19</v>
      </c>
      <c r="AK28" s="97"/>
      <c r="AQ28" s="96" t="s">
        <v>74</v>
      </c>
      <c r="AR28" s="97">
        <v>28</v>
      </c>
      <c r="AY28" s="96" t="s">
        <v>74</v>
      </c>
      <c r="AZ28" s="97">
        <v>0</v>
      </c>
      <c r="BA28" s="96"/>
    </row>
  </sheetData>
  <mergeCells count="7">
    <mergeCell ref="AY1:BF1"/>
    <mergeCell ref="B1:J1"/>
    <mergeCell ref="K1:R1"/>
    <mergeCell ref="S1:Y1"/>
    <mergeCell ref="AA1:AH1"/>
    <mergeCell ref="AI1:AP1"/>
    <mergeCell ref="AQ1:AX1"/>
  </mergeCells>
  <printOptions horizontalCentered="1" verticalCentered="1"/>
  <pageMargins left="0.5" right="0.52" top="0.21" bottom="0.2" header="0.21" footer="0.3"/>
  <pageSetup scale="90" orientation="landscape" r:id="rId1"/>
  <headerFooter>
    <oddFooter>&amp;L&amp;Z&amp;F</oddFooter>
  </headerFooter>
  <colBreaks count="6" manualBreakCount="6">
    <brk id="10" max="1048575" man="1"/>
    <brk id="18" max="1048575" man="1"/>
    <brk id="26" max="1048575" man="1"/>
    <brk id="34" max="1048575" man="1"/>
    <brk id="42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workbookViewId="0">
      <selection activeCell="F14" sqref="F14:G14"/>
    </sheetView>
  </sheetViews>
  <sheetFormatPr defaultRowHeight="13.2" x14ac:dyDescent="0.25"/>
  <cols>
    <col min="1" max="1" width="23.44140625" customWidth="1"/>
    <col min="2" max="2" width="12.88671875" customWidth="1"/>
    <col min="3" max="3" width="8.44140625" customWidth="1"/>
    <col min="4" max="4" width="12.44140625" customWidth="1"/>
    <col min="5" max="5" width="6.44140625" customWidth="1"/>
    <col min="6" max="6" width="12.88671875" bestFit="1" customWidth="1"/>
    <col min="7" max="7" width="6.109375" customWidth="1"/>
    <col min="8" max="8" width="12.109375" bestFit="1" customWidth="1"/>
    <col min="9" max="9" width="5.44140625" customWidth="1"/>
    <col min="10" max="10" width="11.44140625" customWidth="1"/>
    <col min="11" max="11" width="6.109375" customWidth="1"/>
    <col min="12" max="12" width="13.109375" customWidth="1"/>
    <col min="13" max="13" width="1.44140625" customWidth="1"/>
    <col min="14" max="14" width="2.5546875" customWidth="1"/>
    <col min="15" max="15" width="10" bestFit="1" customWidth="1"/>
    <col min="16" max="16" width="24.109375" bestFit="1" customWidth="1"/>
  </cols>
  <sheetData>
    <row r="1" spans="1:17" ht="12.75" customHeight="1" x14ac:dyDescent="0.25"/>
    <row r="2" spans="1:17" ht="18" customHeight="1" x14ac:dyDescent="0.45">
      <c r="A2" s="706" t="s">
        <v>133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8"/>
      <c r="Q2" s="109"/>
    </row>
    <row r="4" spans="1:17" s="104" customFormat="1" x14ac:dyDescent="0.25">
      <c r="A4" s="371"/>
      <c r="B4" s="667" t="s">
        <v>0</v>
      </c>
      <c r="C4" s="668"/>
      <c r="D4" s="665" t="s">
        <v>1</v>
      </c>
      <c r="E4" s="666"/>
      <c r="F4" s="661" t="s">
        <v>91</v>
      </c>
      <c r="G4" s="662"/>
      <c r="H4" s="663" t="s">
        <v>2</v>
      </c>
      <c r="I4" s="664"/>
      <c r="J4" s="655" t="s">
        <v>3</v>
      </c>
      <c r="K4" s="656"/>
      <c r="L4" s="635" t="s">
        <v>21</v>
      </c>
      <c r="M4" s="635"/>
      <c r="N4" s="372"/>
      <c r="O4" s="373" t="s">
        <v>20</v>
      </c>
      <c r="P4" s="373" t="s">
        <v>22</v>
      </c>
    </row>
    <row r="5" spans="1:17" ht="13.8" x14ac:dyDescent="0.25">
      <c r="A5" s="63" t="s">
        <v>4</v>
      </c>
      <c r="B5" s="657">
        <f>'PNW IA Helis'!AO5</f>
        <v>258.3</v>
      </c>
      <c r="C5" s="658"/>
      <c r="D5" s="657">
        <f>'PNW IA Helis'!AO35</f>
        <v>195</v>
      </c>
      <c r="E5" s="658"/>
      <c r="F5" s="657">
        <f>'PNW IA Helis'!AO45</f>
        <v>165.9</v>
      </c>
      <c r="G5" s="658"/>
      <c r="H5" s="657">
        <f>'PNW IA Helis'!AO55</f>
        <v>178.3</v>
      </c>
      <c r="I5" s="658"/>
      <c r="J5" s="657">
        <f>'PNW IA Helis'!AO75</f>
        <v>245</v>
      </c>
      <c r="K5" s="658"/>
      <c r="L5" s="636">
        <f>'PNW IA Helis'!AO85</f>
        <v>219.8</v>
      </c>
      <c r="M5" s="636"/>
      <c r="N5" s="70"/>
      <c r="O5" s="44">
        <f>SUM(B5:L5)</f>
        <v>1262.3</v>
      </c>
      <c r="P5" s="44">
        <f>AVERAGE(O5/6)</f>
        <v>210.38333333333333</v>
      </c>
    </row>
    <row r="6" spans="1:17" ht="13.8" x14ac:dyDescent="0.25">
      <c r="A6" s="65" t="s">
        <v>5</v>
      </c>
      <c r="B6" s="659">
        <f>'PNW IA Helis'!AO6</f>
        <v>28.1</v>
      </c>
      <c r="C6" s="660"/>
      <c r="D6" s="659">
        <f>'PNW IA Helis'!AO36</f>
        <v>8.4</v>
      </c>
      <c r="E6" s="660"/>
      <c r="F6" s="659">
        <f>'PNW IA Helis'!AO46</f>
        <v>10</v>
      </c>
      <c r="G6" s="660"/>
      <c r="H6" s="659">
        <f>'PNW IA Helis'!AO56</f>
        <v>29.3</v>
      </c>
      <c r="I6" s="660"/>
      <c r="J6" s="659">
        <f>'PNW IA Helis'!AO76</f>
        <v>29.3</v>
      </c>
      <c r="K6" s="660"/>
      <c r="L6" s="637">
        <f>'PNW IA Helis'!AO86</f>
        <v>6.2</v>
      </c>
      <c r="M6" s="637"/>
      <c r="N6" s="70"/>
      <c r="O6" s="66">
        <f t="shared" ref="O6:O18" si="0">SUM(B6:L6)</f>
        <v>111.3</v>
      </c>
      <c r="P6" s="66">
        <f t="shared" ref="P6:P18" si="1">AVERAGE(O6/6)</f>
        <v>18.55</v>
      </c>
    </row>
    <row r="7" spans="1:17" ht="13.8" x14ac:dyDescent="0.25">
      <c r="A7" s="63" t="s">
        <v>10</v>
      </c>
      <c r="B7" s="653">
        <f>'PNW IA Helis'!AO7</f>
        <v>140</v>
      </c>
      <c r="C7" s="654"/>
      <c r="D7" s="653">
        <f>'PNW IA Helis'!AO37</f>
        <v>120</v>
      </c>
      <c r="E7" s="654"/>
      <c r="F7" s="653">
        <f>'PNW IA Helis'!AO47</f>
        <v>136</v>
      </c>
      <c r="G7" s="654"/>
      <c r="H7" s="653">
        <f>'PNW IA Helis'!AO57</f>
        <v>142</v>
      </c>
      <c r="I7" s="654"/>
      <c r="J7" s="653">
        <f>'PNW IA Helis'!AO77</f>
        <v>142</v>
      </c>
      <c r="K7" s="654"/>
      <c r="L7" s="633">
        <f>'PNW IA Helis'!AO87</f>
        <v>120</v>
      </c>
      <c r="M7" s="633"/>
      <c r="N7" s="71"/>
      <c r="O7" s="43">
        <f t="shared" si="0"/>
        <v>800</v>
      </c>
      <c r="P7" s="44">
        <f t="shared" si="1"/>
        <v>133.33333333333334</v>
      </c>
    </row>
    <row r="8" spans="1:17" ht="13.8" x14ac:dyDescent="0.25">
      <c r="A8" s="65" t="s">
        <v>124</v>
      </c>
      <c r="B8" s="651">
        <f>'PNW IA Helis'!AO8</f>
        <v>98</v>
      </c>
      <c r="C8" s="652"/>
      <c r="D8" s="651">
        <f>'PNW IA Helis'!AO38</f>
        <v>74</v>
      </c>
      <c r="E8" s="652"/>
      <c r="F8" s="651">
        <f>'PNW IA Helis'!AO48</f>
        <v>78</v>
      </c>
      <c r="G8" s="652"/>
      <c r="H8" s="651">
        <f>'PNW IA Helis'!AO58</f>
        <v>75</v>
      </c>
      <c r="I8" s="652"/>
      <c r="J8" s="651">
        <f>'PNW IA Helis'!AO78</f>
        <v>62</v>
      </c>
      <c r="K8" s="652"/>
      <c r="L8" s="632">
        <f>'PNW IA Helis'!AO88</f>
        <v>120</v>
      </c>
      <c r="M8" s="632"/>
      <c r="N8" s="71"/>
      <c r="O8" s="67">
        <f>SUM(B8:L8)</f>
        <v>507</v>
      </c>
      <c r="P8" s="66">
        <f>AVERAGE(O8/6)</f>
        <v>84.5</v>
      </c>
    </row>
    <row r="9" spans="1:17" ht="13.8" x14ac:dyDescent="0.25">
      <c r="A9" s="63" t="s">
        <v>125</v>
      </c>
      <c r="B9" s="649">
        <f>'PNW IA Helis'!AO9</f>
        <v>0.7</v>
      </c>
      <c r="C9" s="650"/>
      <c r="D9" s="649">
        <f>'PNW IA Helis'!AO39</f>
        <v>0.6166666666666667</v>
      </c>
      <c r="E9" s="650"/>
      <c r="F9" s="649">
        <f>'PNW IA Helis'!AO49</f>
        <v>0.57352941176470584</v>
      </c>
      <c r="G9" s="650"/>
      <c r="H9" s="649">
        <f>'PNW IA Helis'!AO59</f>
        <v>0.528169014084507</v>
      </c>
      <c r="I9" s="650"/>
      <c r="J9" s="649">
        <f>'PNW IA Helis'!AO79</f>
        <v>0.43661971830985913</v>
      </c>
      <c r="K9" s="650"/>
      <c r="L9" s="631">
        <f>'PNW IA Helis'!AO89</f>
        <v>1</v>
      </c>
      <c r="M9" s="631"/>
      <c r="N9" s="71"/>
      <c r="O9" s="276">
        <f>SUM(B9:L9)</f>
        <v>3.8549848108257385</v>
      </c>
      <c r="P9" s="275">
        <f>AVERAGE(O9/6)</f>
        <v>0.64249746847095646</v>
      </c>
    </row>
    <row r="10" spans="1:17" ht="13.8" x14ac:dyDescent="0.25">
      <c r="A10" s="65" t="s">
        <v>7</v>
      </c>
      <c r="B10" s="651">
        <f>'PNW IA Helis'!AO10</f>
        <v>41</v>
      </c>
      <c r="C10" s="652"/>
      <c r="D10" s="651">
        <f>'PNW IA Helis'!AO40</f>
        <v>22</v>
      </c>
      <c r="E10" s="652"/>
      <c r="F10" s="651">
        <f>'PNW IA Helis'!AO50</f>
        <v>34</v>
      </c>
      <c r="G10" s="652"/>
      <c r="H10" s="651">
        <f>'PNW IA Helis'!AO60</f>
        <v>29</v>
      </c>
      <c r="I10" s="652"/>
      <c r="J10" s="651">
        <f>'PNW IA Helis'!AO80</f>
        <v>23</v>
      </c>
      <c r="K10" s="652"/>
      <c r="L10" s="632">
        <f>'PNW IA Helis'!AO90</f>
        <v>47</v>
      </c>
      <c r="M10" s="632"/>
      <c r="N10" s="71"/>
      <c r="O10" s="67">
        <f t="shared" si="0"/>
        <v>196</v>
      </c>
      <c r="P10" s="66">
        <f t="shared" si="1"/>
        <v>32.666666666666664</v>
      </c>
    </row>
    <row r="11" spans="1:17" ht="13.8" x14ac:dyDescent="0.25">
      <c r="A11" s="63" t="s">
        <v>8</v>
      </c>
      <c r="B11" s="653">
        <f>'PNW IA Helis'!AO11</f>
        <v>6</v>
      </c>
      <c r="C11" s="654"/>
      <c r="D11" s="653">
        <f>'PNW IA Helis'!AO41</f>
        <v>10</v>
      </c>
      <c r="E11" s="654"/>
      <c r="F11" s="653">
        <f>'PNW IA Helis'!AO51</f>
        <v>19</v>
      </c>
      <c r="G11" s="654"/>
      <c r="H11" s="653">
        <f>'PNW IA Helis'!AO61</f>
        <v>9</v>
      </c>
      <c r="I11" s="654"/>
      <c r="J11" s="653">
        <f>'PNW IA Helis'!AO81</f>
        <v>16</v>
      </c>
      <c r="K11" s="654"/>
      <c r="L11" s="633">
        <f>'PNW IA Helis'!AO91</f>
        <v>2</v>
      </c>
      <c r="M11" s="633"/>
      <c r="N11" s="71"/>
      <c r="O11" s="43">
        <f t="shared" si="0"/>
        <v>62</v>
      </c>
      <c r="P11" s="44">
        <f t="shared" si="1"/>
        <v>10.333333333333334</v>
      </c>
    </row>
    <row r="12" spans="1:17" ht="13.8" x14ac:dyDescent="0.25">
      <c r="A12" s="65" t="s">
        <v>6</v>
      </c>
      <c r="B12" s="651">
        <f>'PNW IA Helis'!AO12</f>
        <v>0</v>
      </c>
      <c r="C12" s="652"/>
      <c r="D12" s="651">
        <f>'PNW IA Helis'!AO42</f>
        <v>0</v>
      </c>
      <c r="E12" s="652"/>
      <c r="F12" s="651">
        <f>'PNW IA Helis'!AO52</f>
        <v>0</v>
      </c>
      <c r="G12" s="652"/>
      <c r="H12" s="651">
        <f>'PNW IA Helis'!AO62</f>
        <v>0</v>
      </c>
      <c r="I12" s="652"/>
      <c r="J12" s="651">
        <f>'PNW IA Helis'!AO82</f>
        <v>0</v>
      </c>
      <c r="K12" s="652"/>
      <c r="L12" s="632">
        <f>'PNW IA Helis'!AO92</f>
        <v>0</v>
      </c>
      <c r="M12" s="632"/>
      <c r="N12" s="71"/>
      <c r="O12" s="67">
        <f>SUM(B12:L12)</f>
        <v>0</v>
      </c>
      <c r="P12" s="66">
        <f>AVERAGE(O12/6)</f>
        <v>0</v>
      </c>
    </row>
    <row r="13" spans="1:17" ht="13.8" x14ac:dyDescent="0.25">
      <c r="A13" s="64" t="s">
        <v>11</v>
      </c>
      <c r="B13" s="640">
        <f>'PNW Rappel Ops'!AR5</f>
        <v>127</v>
      </c>
      <c r="C13" s="641"/>
      <c r="D13" s="640">
        <f>'PNW Rappel Ops'!AR21</f>
        <v>108</v>
      </c>
      <c r="E13" s="641"/>
      <c r="F13" s="640">
        <f>'PNW Rappel Ops'!AR29</f>
        <v>0</v>
      </c>
      <c r="G13" s="641"/>
      <c r="H13" s="640">
        <f>'PNW Rappel Ops'!AR37</f>
        <v>74</v>
      </c>
      <c r="I13" s="641"/>
      <c r="J13" s="640">
        <f>'PNW Rappel Ops'!AR53</f>
        <v>67</v>
      </c>
      <c r="K13" s="641"/>
      <c r="L13" s="634">
        <f>'PNW Rappel Ops'!AR61</f>
        <v>0</v>
      </c>
      <c r="M13" s="634"/>
      <c r="N13" s="72"/>
      <c r="O13" s="43">
        <f t="shared" si="0"/>
        <v>376</v>
      </c>
      <c r="P13" s="44">
        <f t="shared" si="1"/>
        <v>62.666666666666664</v>
      </c>
    </row>
    <row r="14" spans="1:17" ht="13.8" x14ac:dyDescent="0.25">
      <c r="A14" s="68" t="s">
        <v>32</v>
      </c>
      <c r="B14" s="638">
        <f>'PNW Rappel Ops'!AR6</f>
        <v>121</v>
      </c>
      <c r="C14" s="639"/>
      <c r="D14" s="638">
        <f>'PNW Rappel Ops'!AR22</f>
        <v>94</v>
      </c>
      <c r="E14" s="639"/>
      <c r="F14" s="638">
        <f>'PNW Rappel Ops'!AR30</f>
        <v>166</v>
      </c>
      <c r="G14" s="639"/>
      <c r="H14" s="638">
        <f>'PNW Rappel Ops'!AR38</f>
        <v>178</v>
      </c>
      <c r="I14" s="639"/>
      <c r="J14" s="638">
        <f>'PNW Rappel Ops'!AR54</f>
        <v>156</v>
      </c>
      <c r="K14" s="639"/>
      <c r="L14" s="646">
        <f>'PNW Rappel Ops'!AR62</f>
        <v>119</v>
      </c>
      <c r="M14" s="646"/>
      <c r="N14" s="72"/>
      <c r="O14" s="69">
        <f>SUM(B14:L14)</f>
        <v>834</v>
      </c>
      <c r="P14" s="66">
        <f>AVERAGE(O14/6)</f>
        <v>139</v>
      </c>
    </row>
    <row r="15" spans="1:17" ht="13.8" x14ac:dyDescent="0.25">
      <c r="A15" s="64" t="s">
        <v>12</v>
      </c>
      <c r="B15" s="640">
        <f>'PNW Rappel Ops'!AR7</f>
        <v>104</v>
      </c>
      <c r="C15" s="641"/>
      <c r="D15" s="640">
        <f>'PNW Rappel Ops'!AR23</f>
        <v>48</v>
      </c>
      <c r="E15" s="641"/>
      <c r="F15" s="640">
        <f>'PNW Rappel Ops'!AR31</f>
        <v>73</v>
      </c>
      <c r="G15" s="641"/>
      <c r="H15" s="640">
        <f>'PNW Rappel Ops'!AR39</f>
        <v>74</v>
      </c>
      <c r="I15" s="641"/>
      <c r="J15" s="640">
        <f>'PNW Rappel Ops'!AR55</f>
        <v>82</v>
      </c>
      <c r="K15" s="641"/>
      <c r="L15" s="634">
        <f>'PNW Rappel Ops'!AR63</f>
        <v>96</v>
      </c>
      <c r="M15" s="634"/>
      <c r="N15" s="72"/>
      <c r="O15" s="43">
        <f t="shared" si="0"/>
        <v>477</v>
      </c>
      <c r="P15" s="44">
        <f t="shared" si="1"/>
        <v>79.5</v>
      </c>
    </row>
    <row r="16" spans="1:17" ht="13.8" x14ac:dyDescent="0.25">
      <c r="A16" s="77" t="s">
        <v>13</v>
      </c>
      <c r="B16" s="642">
        <f>'PNW Rappel Ops'!AR8</f>
        <v>352</v>
      </c>
      <c r="C16" s="643"/>
      <c r="D16" s="642">
        <f>'PNW Rappel Ops'!AR24</f>
        <v>250</v>
      </c>
      <c r="E16" s="643"/>
      <c r="F16" s="642">
        <f>'PNW Rappel Ops'!AR32</f>
        <v>239</v>
      </c>
      <c r="G16" s="643"/>
      <c r="H16" s="642">
        <f>'PNW Rappel Ops'!AR40</f>
        <v>326</v>
      </c>
      <c r="I16" s="643"/>
      <c r="J16" s="642">
        <f>'PNW Rappel Ops'!AR56</f>
        <v>305</v>
      </c>
      <c r="K16" s="643"/>
      <c r="L16" s="647">
        <f>'PNW Rappel Ops'!AR64</f>
        <v>215</v>
      </c>
      <c r="M16" s="647"/>
      <c r="N16" s="72"/>
      <c r="O16" s="67">
        <f>SUM(B16:L16)</f>
        <v>1687</v>
      </c>
      <c r="P16" s="66">
        <f>AVERAGE(O16/6)</f>
        <v>281.16666666666669</v>
      </c>
    </row>
    <row r="17" spans="1:16" ht="13.8" x14ac:dyDescent="0.25">
      <c r="A17" s="64" t="s">
        <v>80</v>
      </c>
      <c r="B17" s="644">
        <f>'PNW Rappel Ops'!AR9</f>
        <v>29</v>
      </c>
      <c r="C17" s="645"/>
      <c r="D17" s="644">
        <f>'PNW Rappel Ops'!AR25</f>
        <v>15</v>
      </c>
      <c r="E17" s="645"/>
      <c r="F17" s="644">
        <f>'PNW Rappel Ops'!AR33</f>
        <v>23</v>
      </c>
      <c r="G17" s="645"/>
      <c r="H17" s="644">
        <f>'PNW Rappel Ops'!AR41</f>
        <v>21</v>
      </c>
      <c r="I17" s="645"/>
      <c r="J17" s="644">
        <f>'PNW Rappel Ops'!AR57</f>
        <v>21</v>
      </c>
      <c r="K17" s="645"/>
      <c r="L17" s="648">
        <f>'PNW Rappel Ops'!AR65</f>
        <v>27</v>
      </c>
      <c r="M17" s="648"/>
      <c r="N17" s="72"/>
      <c r="O17" s="78">
        <f t="shared" si="0"/>
        <v>136</v>
      </c>
      <c r="P17" s="79">
        <f t="shared" si="1"/>
        <v>22.666666666666668</v>
      </c>
    </row>
    <row r="18" spans="1:16" ht="13.8" x14ac:dyDescent="0.25">
      <c r="A18" s="68" t="s">
        <v>19</v>
      </c>
      <c r="B18" s="638">
        <f>'PNW Rappel Ops'!AR10</f>
        <v>6</v>
      </c>
      <c r="C18" s="639"/>
      <c r="D18" s="638">
        <f>'PNW Rappel Ops'!AR26</f>
        <v>4</v>
      </c>
      <c r="E18" s="639"/>
      <c r="F18" s="638">
        <f>'PNW Rappel Ops'!AR34</f>
        <v>9</v>
      </c>
      <c r="G18" s="639"/>
      <c r="H18" s="638">
        <f>'PNW Rappel Ops'!AR42</f>
        <v>8</v>
      </c>
      <c r="I18" s="639"/>
      <c r="J18" s="638">
        <f>'PNW Rappel Ops'!AR58</f>
        <v>2</v>
      </c>
      <c r="K18" s="639"/>
      <c r="L18" s="646">
        <f>'PNW Rappel Ops'!AR66</f>
        <v>11</v>
      </c>
      <c r="M18" s="646"/>
      <c r="N18" s="72"/>
      <c r="O18" s="67">
        <f t="shared" si="0"/>
        <v>40</v>
      </c>
      <c r="P18" s="66">
        <f t="shared" si="1"/>
        <v>6.666666666666667</v>
      </c>
    </row>
    <row r="45" spans="2:16" ht="17.399999999999999" x14ac:dyDescent="0.25">
      <c r="B45" s="709" t="s">
        <v>134</v>
      </c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</row>
    <row r="47" spans="2:16" ht="13.05" customHeight="1" x14ac:dyDescent="0.25">
      <c r="B47" s="702"/>
      <c r="C47" s="703"/>
      <c r="D47" s="698" t="s">
        <v>96</v>
      </c>
      <c r="E47" s="699"/>
      <c r="F47" s="698" t="s">
        <v>40</v>
      </c>
      <c r="G47" s="699"/>
      <c r="H47" s="718" t="s">
        <v>97</v>
      </c>
      <c r="I47" s="719"/>
      <c r="J47" s="714" t="s">
        <v>39</v>
      </c>
      <c r="K47" s="715"/>
      <c r="L47" s="285"/>
      <c r="M47" s="285"/>
      <c r="N47" s="285"/>
      <c r="O47" s="710" t="s">
        <v>20</v>
      </c>
      <c r="P47" s="712" t="s">
        <v>163</v>
      </c>
    </row>
    <row r="48" spans="2:16" ht="33.6" customHeight="1" x14ac:dyDescent="0.25">
      <c r="B48" s="704"/>
      <c r="C48" s="705"/>
      <c r="D48" s="700"/>
      <c r="E48" s="701"/>
      <c r="F48" s="700"/>
      <c r="G48" s="701"/>
      <c r="H48" s="720"/>
      <c r="I48" s="721"/>
      <c r="J48" s="716"/>
      <c r="K48" s="717"/>
      <c r="L48" s="285"/>
      <c r="M48" s="285"/>
      <c r="N48" s="286"/>
      <c r="O48" s="711"/>
      <c r="P48" s="713"/>
    </row>
    <row r="49" spans="2:16" ht="24" customHeight="1" x14ac:dyDescent="0.25">
      <c r="B49" s="669" t="s">
        <v>4</v>
      </c>
      <c r="C49" s="670"/>
      <c r="D49" s="677">
        <f>'PNW IA Helis'!AO15</f>
        <v>227.3</v>
      </c>
      <c r="E49" s="678"/>
      <c r="F49" s="677">
        <f>'PNW IA Helis'!AO25</f>
        <v>205.1</v>
      </c>
      <c r="G49" s="678"/>
      <c r="H49" s="677">
        <f>'PNW IA Helis'!AO65</f>
        <v>158.9</v>
      </c>
      <c r="I49" s="678"/>
      <c r="J49" s="689">
        <f>'PNW IA Helis'!AO95</f>
        <v>125.5</v>
      </c>
      <c r="K49" s="689"/>
      <c r="L49" s="279"/>
      <c r="M49" s="279"/>
      <c r="N49" s="280"/>
      <c r="O49" s="278">
        <f t="shared" ref="O49:O56" si="2">SUM(D49:J49)</f>
        <v>716.8</v>
      </c>
      <c r="P49" s="278">
        <f>AVERAGE(O49/4)</f>
        <v>179.2</v>
      </c>
    </row>
    <row r="50" spans="2:16" ht="24" customHeight="1" x14ac:dyDescent="0.25">
      <c r="B50" s="671" t="s">
        <v>5</v>
      </c>
      <c r="C50" s="672"/>
      <c r="D50" s="679">
        <f>'PNW IA Helis'!AO16</f>
        <v>27.4</v>
      </c>
      <c r="E50" s="680"/>
      <c r="F50" s="679">
        <f>'PNW IA Helis'!AO26</f>
        <v>13.6</v>
      </c>
      <c r="G50" s="680"/>
      <c r="H50" s="679">
        <f>'PNW IA Helis'!AO66</f>
        <v>22.8</v>
      </c>
      <c r="I50" s="680"/>
      <c r="J50" s="690">
        <f>'PNW IA Helis'!AO96</f>
        <v>14.1</v>
      </c>
      <c r="K50" s="690"/>
      <c r="L50" s="279"/>
      <c r="M50" s="279"/>
      <c r="N50" s="280"/>
      <c r="O50" s="281">
        <f t="shared" si="2"/>
        <v>77.899999999999991</v>
      </c>
      <c r="P50" s="281">
        <f t="shared" ref="P50:P56" si="3">AVERAGE(O50/4)</f>
        <v>19.474999999999998</v>
      </c>
    </row>
    <row r="51" spans="2:16" ht="24" customHeight="1" x14ac:dyDescent="0.25">
      <c r="B51" s="669" t="s">
        <v>10</v>
      </c>
      <c r="C51" s="670"/>
      <c r="D51" s="677">
        <f>'PNW IA Helis'!AO17</f>
        <v>143</v>
      </c>
      <c r="E51" s="678"/>
      <c r="F51" s="677">
        <f>'PNW IA Helis'!AO27</f>
        <v>100</v>
      </c>
      <c r="G51" s="678"/>
      <c r="H51" s="677">
        <f>'PNW IA Helis'!AO67</f>
        <v>115</v>
      </c>
      <c r="I51" s="678"/>
      <c r="J51" s="689">
        <f>'PNW IA Helis'!AO97</f>
        <v>95</v>
      </c>
      <c r="K51" s="689"/>
      <c r="L51" s="279"/>
      <c r="M51" s="279"/>
      <c r="N51" s="283"/>
      <c r="O51" s="282">
        <f t="shared" si="2"/>
        <v>453</v>
      </c>
      <c r="P51" s="278">
        <f t="shared" si="3"/>
        <v>113.25</v>
      </c>
    </row>
    <row r="52" spans="2:16" ht="28.35" customHeight="1" x14ac:dyDescent="0.25">
      <c r="B52" s="671" t="s">
        <v>126</v>
      </c>
      <c r="C52" s="672"/>
      <c r="D52" s="679">
        <f>'PNW IA Helis'!AO18</f>
        <v>92</v>
      </c>
      <c r="E52" s="680"/>
      <c r="F52" s="679">
        <f>'PNW IA Helis'!AO28</f>
        <v>69</v>
      </c>
      <c r="G52" s="680"/>
      <c r="H52" s="679">
        <f>'PNW IA Helis'!AO68</f>
        <v>73</v>
      </c>
      <c r="I52" s="680"/>
      <c r="J52" s="690">
        <f>'PNW IA Helis'!AO98</f>
        <v>57</v>
      </c>
      <c r="K52" s="690"/>
      <c r="L52" s="279"/>
      <c r="M52" s="279"/>
      <c r="N52" s="283"/>
      <c r="O52" s="284">
        <f>SUM(D52:J52)</f>
        <v>291</v>
      </c>
      <c r="P52" s="281">
        <f>AVERAGE(O52/4)</f>
        <v>72.75</v>
      </c>
    </row>
    <row r="53" spans="2:16" ht="26.55" customHeight="1" x14ac:dyDescent="0.25">
      <c r="B53" s="669" t="s">
        <v>127</v>
      </c>
      <c r="C53" s="670"/>
      <c r="D53" s="677">
        <f>'PNW IA Helis'!AO19</f>
        <v>0.64335664335664333</v>
      </c>
      <c r="E53" s="678"/>
      <c r="F53" s="677">
        <f>'PNW IA Helis'!AO29</f>
        <v>0.69</v>
      </c>
      <c r="G53" s="678"/>
      <c r="H53" s="677">
        <f>'PNW IA Helis'!AO69</f>
        <v>0.63478260869565217</v>
      </c>
      <c r="I53" s="678"/>
      <c r="J53" s="689">
        <f>'PNW IA Helis'!AO99</f>
        <v>0.6</v>
      </c>
      <c r="K53" s="689"/>
      <c r="L53" s="279"/>
      <c r="M53" s="279"/>
      <c r="N53" s="283"/>
      <c r="O53" s="290">
        <f>SUM(D53:J53)</f>
        <v>2.5681392520522954</v>
      </c>
      <c r="P53" s="291">
        <f>AVERAGE(O53/4)</f>
        <v>0.64203481301307386</v>
      </c>
    </row>
    <row r="54" spans="2:16" ht="28.65" customHeight="1" x14ac:dyDescent="0.25">
      <c r="B54" s="671" t="s">
        <v>7</v>
      </c>
      <c r="C54" s="672"/>
      <c r="D54" s="679">
        <f>'PNW IA Helis'!AO20</f>
        <v>10</v>
      </c>
      <c r="E54" s="680"/>
      <c r="F54" s="679">
        <f>'PNW IA Helis'!AO30</f>
        <v>11</v>
      </c>
      <c r="G54" s="680"/>
      <c r="H54" s="679">
        <f>'PNW IA Helis'!AO70</f>
        <v>22</v>
      </c>
      <c r="I54" s="680"/>
      <c r="J54" s="690">
        <f>'PNW IA Helis'!AO100</f>
        <v>17</v>
      </c>
      <c r="K54" s="690"/>
      <c r="L54" s="279"/>
      <c r="M54" s="279"/>
      <c r="N54" s="283"/>
      <c r="O54" s="284">
        <f t="shared" si="2"/>
        <v>60</v>
      </c>
      <c r="P54" s="281">
        <f t="shared" si="3"/>
        <v>15</v>
      </c>
    </row>
    <row r="55" spans="2:16" ht="24.6" customHeight="1" x14ac:dyDescent="0.25">
      <c r="B55" s="669" t="s">
        <v>8</v>
      </c>
      <c r="C55" s="670"/>
      <c r="D55" s="677">
        <f>'PNW IA Helis'!AO21</f>
        <v>8</v>
      </c>
      <c r="E55" s="678"/>
      <c r="F55" s="677">
        <f>'PNW IA Helis'!AO31</f>
        <v>4</v>
      </c>
      <c r="G55" s="678"/>
      <c r="H55" s="677">
        <f>'PNW IA Helis'!AO71</f>
        <v>4</v>
      </c>
      <c r="I55" s="678"/>
      <c r="J55" s="689">
        <f>'PNW IA Helis'!AO101</f>
        <v>12</v>
      </c>
      <c r="K55" s="689"/>
      <c r="L55" s="279"/>
      <c r="M55" s="279"/>
      <c r="N55" s="283"/>
      <c r="O55" s="282">
        <f t="shared" si="2"/>
        <v>28</v>
      </c>
      <c r="P55" s="278">
        <f t="shared" si="3"/>
        <v>7</v>
      </c>
    </row>
    <row r="56" spans="2:16" ht="24" customHeight="1" x14ac:dyDescent="0.25">
      <c r="B56" s="671" t="s">
        <v>6</v>
      </c>
      <c r="C56" s="672"/>
      <c r="D56" s="679">
        <f>'PNW IA Helis'!AO22</f>
        <v>0</v>
      </c>
      <c r="E56" s="680"/>
      <c r="F56" s="679">
        <f>'PNW IA Helis'!AO32</f>
        <v>0</v>
      </c>
      <c r="G56" s="680"/>
      <c r="H56" s="679">
        <f>'PNW IA Helis'!AO72</f>
        <v>0</v>
      </c>
      <c r="I56" s="680"/>
      <c r="J56" s="690">
        <f>'PNW IA Helis'!AO102</f>
        <v>0</v>
      </c>
      <c r="K56" s="690"/>
      <c r="L56" s="279"/>
      <c r="M56" s="279"/>
      <c r="N56" s="283"/>
      <c r="O56" s="284">
        <f t="shared" si="2"/>
        <v>0</v>
      </c>
      <c r="P56" s="281">
        <f t="shared" si="3"/>
        <v>0</v>
      </c>
    </row>
    <row r="57" spans="2:16" x14ac:dyDescent="0.25"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</row>
    <row r="58" spans="2:16" ht="17.399999999999999" x14ac:dyDescent="0.25">
      <c r="B58" s="697" t="s">
        <v>170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</row>
    <row r="59" spans="2:16" x14ac:dyDescent="0.25"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</row>
    <row r="60" spans="2:16" s="104" customFormat="1" ht="24" customHeight="1" x14ac:dyDescent="0.25">
      <c r="B60" s="671"/>
      <c r="C60" s="672"/>
      <c r="D60" s="691" t="s">
        <v>0</v>
      </c>
      <c r="E60" s="692"/>
      <c r="F60" s="693" t="s">
        <v>1</v>
      </c>
      <c r="G60" s="694"/>
      <c r="H60" s="695" t="s">
        <v>2</v>
      </c>
      <c r="I60" s="696"/>
      <c r="J60" s="686" t="s">
        <v>3</v>
      </c>
      <c r="K60" s="687"/>
      <c r="L60" s="688" t="s">
        <v>21</v>
      </c>
      <c r="M60" s="688"/>
      <c r="N60" s="287"/>
      <c r="O60" s="288" t="s">
        <v>20</v>
      </c>
      <c r="P60" s="288" t="s">
        <v>164</v>
      </c>
    </row>
    <row r="61" spans="2:16" ht="24" customHeight="1" x14ac:dyDescent="0.25">
      <c r="B61" s="669" t="s">
        <v>4</v>
      </c>
      <c r="C61" s="670"/>
      <c r="D61" s="677">
        <f>'PNW Nat''l Large Fire Supp'!AL5</f>
        <v>374.5</v>
      </c>
      <c r="E61" s="678"/>
      <c r="F61" s="677">
        <f>'PNW Nat''l Large Fire Supp'!AL25</f>
        <v>356.4</v>
      </c>
      <c r="G61" s="678"/>
      <c r="H61" s="677">
        <f>'PNW Nat''l Large Fire Supp'!AL15</f>
        <v>291.2</v>
      </c>
      <c r="I61" s="678"/>
      <c r="J61" s="677">
        <f>'PNW Nat''l Large Fire Supp'!AL35</f>
        <v>593.29999999999995</v>
      </c>
      <c r="K61" s="678"/>
      <c r="L61" s="689">
        <f>'PNW Nat''l Large Fire Supp'!AL45</f>
        <v>0</v>
      </c>
      <c r="M61" s="689"/>
      <c r="N61" s="280"/>
      <c r="O61" s="278">
        <f>SUM(D61:L61)</f>
        <v>1615.3999999999999</v>
      </c>
      <c r="P61" s="278">
        <f>AVERAGE(O61/5)</f>
        <v>323.08</v>
      </c>
    </row>
    <row r="62" spans="2:16" ht="24" customHeight="1" x14ac:dyDescent="0.25">
      <c r="B62" s="671" t="s">
        <v>5</v>
      </c>
      <c r="C62" s="672"/>
      <c r="D62" s="679">
        <f>'PNW Nat''l Large Fire Supp'!AL6</f>
        <v>0.6</v>
      </c>
      <c r="E62" s="680"/>
      <c r="F62" s="679">
        <f>'PNW Nat''l Large Fire Supp'!AL26</f>
        <v>0</v>
      </c>
      <c r="G62" s="680"/>
      <c r="H62" s="679">
        <f>'PNW Nat''l Large Fire Supp'!AL16</f>
        <v>0</v>
      </c>
      <c r="I62" s="680"/>
      <c r="J62" s="679">
        <f>'PNW Nat''l Large Fire Supp'!AL36</f>
        <v>0</v>
      </c>
      <c r="K62" s="680"/>
      <c r="L62" s="690">
        <f>'PNW Nat''l Large Fire Supp'!AL46</f>
        <v>0</v>
      </c>
      <c r="M62" s="690"/>
      <c r="N62" s="280"/>
      <c r="O62" s="281">
        <f t="shared" ref="O62:O68" si="4">SUM(D62:L62)</f>
        <v>0.6</v>
      </c>
      <c r="P62" s="281">
        <f t="shared" ref="P62:P68" si="5">AVERAGE(O62/5)</f>
        <v>0.12</v>
      </c>
    </row>
    <row r="63" spans="2:16" ht="24" customHeight="1" x14ac:dyDescent="0.25">
      <c r="B63" s="669" t="s">
        <v>10</v>
      </c>
      <c r="C63" s="670"/>
      <c r="D63" s="675">
        <f>'PNW Nat''l Large Fire Supp'!AL7</f>
        <v>102</v>
      </c>
      <c r="E63" s="676"/>
      <c r="F63" s="675">
        <f>'PNW Nat''l Large Fire Supp'!AL27</f>
        <v>180</v>
      </c>
      <c r="G63" s="676"/>
      <c r="H63" s="675">
        <f>'PNW Nat''l Large Fire Supp'!AL17</f>
        <v>133</v>
      </c>
      <c r="I63" s="676"/>
      <c r="J63" s="675">
        <f>'PNW Nat''l Large Fire Supp'!AL37</f>
        <v>207</v>
      </c>
      <c r="K63" s="676"/>
      <c r="L63" s="685">
        <f>'PNW Nat''l Large Fire Supp'!AL47</f>
        <v>0</v>
      </c>
      <c r="M63" s="685"/>
      <c r="N63" s="283"/>
      <c r="O63" s="282">
        <f t="shared" si="4"/>
        <v>622</v>
      </c>
      <c r="P63" s="278">
        <f t="shared" si="5"/>
        <v>124.4</v>
      </c>
    </row>
    <row r="64" spans="2:16" ht="24" customHeight="1" x14ac:dyDescent="0.25">
      <c r="B64" s="671" t="s">
        <v>126</v>
      </c>
      <c r="C64" s="672"/>
      <c r="D64" s="673">
        <f>'PNW Nat''l Large Fire Supp'!AL8</f>
        <v>63</v>
      </c>
      <c r="E64" s="674"/>
      <c r="F64" s="673">
        <f>'PNW Nat''l Large Fire Supp'!AL28</f>
        <v>80</v>
      </c>
      <c r="G64" s="674"/>
      <c r="H64" s="673">
        <f>'PNW Nat''l Large Fire Supp'!AL18</f>
        <v>78</v>
      </c>
      <c r="I64" s="674"/>
      <c r="J64" s="673">
        <f>'PNW Nat''l Large Fire Supp'!AL38</f>
        <v>121</v>
      </c>
      <c r="K64" s="674"/>
      <c r="L64" s="683">
        <f>'PNW Nat''l Large Fire Supp'!AL48</f>
        <v>0</v>
      </c>
      <c r="M64" s="683"/>
      <c r="N64" s="283"/>
      <c r="O64" s="284">
        <f>SUM(D64:L64)</f>
        <v>342</v>
      </c>
      <c r="P64" s="281">
        <f>AVERAGE(O64/5)</f>
        <v>68.400000000000006</v>
      </c>
    </row>
    <row r="65" spans="2:16" ht="24" customHeight="1" x14ac:dyDescent="0.25">
      <c r="B65" s="669" t="s">
        <v>127</v>
      </c>
      <c r="C65" s="670"/>
      <c r="D65" s="681">
        <f>'PNW Nat''l Large Fire Supp'!AL9</f>
        <v>0.61764705882352944</v>
      </c>
      <c r="E65" s="682"/>
      <c r="F65" s="681">
        <f>'PNW Nat''l Large Fire Supp'!AL29</f>
        <v>0.44444444444444442</v>
      </c>
      <c r="G65" s="682"/>
      <c r="H65" s="681">
        <f>'PNW Nat''l Large Fire Supp'!AL19</f>
        <v>0.5864661654135338</v>
      </c>
      <c r="I65" s="682"/>
      <c r="J65" s="681">
        <f>'PNW Nat''l Large Fire Supp'!AL39</f>
        <v>0.58454106280193241</v>
      </c>
      <c r="K65" s="682"/>
      <c r="L65" s="684">
        <f>'PNW Nat''l Large Fire Supp'!AL49</f>
        <v>0</v>
      </c>
      <c r="M65" s="684"/>
      <c r="N65" s="283"/>
      <c r="O65" s="290">
        <f>SUM(D65:L65)</f>
        <v>2.2330987314834401</v>
      </c>
      <c r="P65" s="291">
        <f>AVERAGE(O65/5)</f>
        <v>0.44661974629668799</v>
      </c>
    </row>
    <row r="66" spans="2:16" ht="25.65" customHeight="1" x14ac:dyDescent="0.25">
      <c r="B66" s="671" t="s">
        <v>7</v>
      </c>
      <c r="C66" s="672"/>
      <c r="D66" s="673">
        <f>'PNW Nat''l Large Fire Supp'!AL10</f>
        <v>13</v>
      </c>
      <c r="E66" s="674"/>
      <c r="F66" s="673">
        <f>'PNW Nat''l Large Fire Supp'!AL30</f>
        <v>6</v>
      </c>
      <c r="G66" s="674"/>
      <c r="H66" s="673">
        <f>'PNW Nat''l Large Fire Supp'!AL20</f>
        <v>4</v>
      </c>
      <c r="I66" s="674"/>
      <c r="J66" s="673">
        <f>'PNW Nat''l Large Fire Supp'!AL40</f>
        <v>17</v>
      </c>
      <c r="K66" s="674"/>
      <c r="L66" s="683">
        <f>'PNW Nat''l Large Fire Supp'!AL50</f>
        <v>0</v>
      </c>
      <c r="M66" s="683"/>
      <c r="N66" s="283"/>
      <c r="O66" s="284">
        <f t="shared" si="4"/>
        <v>40</v>
      </c>
      <c r="P66" s="281">
        <f t="shared" si="5"/>
        <v>8</v>
      </c>
    </row>
    <row r="67" spans="2:16" ht="29.55" customHeight="1" x14ac:dyDescent="0.25">
      <c r="B67" s="669" t="s">
        <v>8</v>
      </c>
      <c r="C67" s="670"/>
      <c r="D67" s="675">
        <f>'PNW Nat''l Large Fire Supp'!AL11</f>
        <v>6</v>
      </c>
      <c r="E67" s="676"/>
      <c r="F67" s="675">
        <f>'PNW Nat''l Large Fire Supp'!AL31</f>
        <v>61</v>
      </c>
      <c r="G67" s="676"/>
      <c r="H67" s="675">
        <f>'PNW Nat''l Large Fire Supp'!AL21</f>
        <v>29</v>
      </c>
      <c r="I67" s="676"/>
      <c r="J67" s="675">
        <f>'PNW Nat''l Large Fire Supp'!AL41</f>
        <v>68</v>
      </c>
      <c r="K67" s="676"/>
      <c r="L67" s="685">
        <f>'PNW Nat''l Large Fire Supp'!AL51</f>
        <v>0</v>
      </c>
      <c r="M67" s="685"/>
      <c r="N67" s="283"/>
      <c r="O67" s="282">
        <f t="shared" si="4"/>
        <v>164</v>
      </c>
      <c r="P67" s="278">
        <f t="shared" si="5"/>
        <v>32.799999999999997</v>
      </c>
    </row>
    <row r="68" spans="2:16" ht="24" customHeight="1" x14ac:dyDescent="0.25">
      <c r="B68" s="671" t="s">
        <v>6</v>
      </c>
      <c r="C68" s="672"/>
      <c r="D68" s="673">
        <f>'PNW Nat''l Large Fire Supp'!AL12</f>
        <v>0</v>
      </c>
      <c r="E68" s="674"/>
      <c r="F68" s="673">
        <f>'PNW Nat''l Large Fire Supp'!AL32</f>
        <v>0</v>
      </c>
      <c r="G68" s="674"/>
      <c r="H68" s="673">
        <f>'PNW Nat''l Large Fire Supp'!AL22</f>
        <v>0</v>
      </c>
      <c r="I68" s="674"/>
      <c r="J68" s="673">
        <f>'PNW Nat''l Large Fire Supp'!AL42</f>
        <v>0</v>
      </c>
      <c r="K68" s="674"/>
      <c r="L68" s="683">
        <f>'PNW Nat''l Large Fire Supp'!AL52</f>
        <v>0</v>
      </c>
      <c r="M68" s="683"/>
      <c r="N68" s="283"/>
      <c r="O68" s="284">
        <f t="shared" si="4"/>
        <v>0</v>
      </c>
      <c r="P68" s="281">
        <f t="shared" si="5"/>
        <v>0</v>
      </c>
    </row>
  </sheetData>
  <mergeCells count="194">
    <mergeCell ref="A2:P2"/>
    <mergeCell ref="B45:P45"/>
    <mergeCell ref="D47:E48"/>
    <mergeCell ref="D49:E49"/>
    <mergeCell ref="D51:E51"/>
    <mergeCell ref="D53:E53"/>
    <mergeCell ref="D55:E55"/>
    <mergeCell ref="F49:G49"/>
    <mergeCell ref="H49:I49"/>
    <mergeCell ref="H51:I51"/>
    <mergeCell ref="H53:I53"/>
    <mergeCell ref="H55:I55"/>
    <mergeCell ref="H50:I50"/>
    <mergeCell ref="H52:I52"/>
    <mergeCell ref="H54:I54"/>
    <mergeCell ref="O47:O48"/>
    <mergeCell ref="P47:P48"/>
    <mergeCell ref="B50:C50"/>
    <mergeCell ref="B51:C51"/>
    <mergeCell ref="B52:C52"/>
    <mergeCell ref="B53:C53"/>
    <mergeCell ref="B54:C54"/>
    <mergeCell ref="J47:K48"/>
    <mergeCell ref="H47:I48"/>
    <mergeCell ref="F47:G48"/>
    <mergeCell ref="B47:C48"/>
    <mergeCell ref="B49:C49"/>
    <mergeCell ref="J49:K49"/>
    <mergeCell ref="J51:K51"/>
    <mergeCell ref="J53:K53"/>
    <mergeCell ref="J50:K50"/>
    <mergeCell ref="J52:K52"/>
    <mergeCell ref="J54:K54"/>
    <mergeCell ref="D50:E50"/>
    <mergeCell ref="D52:E52"/>
    <mergeCell ref="D54:E54"/>
    <mergeCell ref="F50:G50"/>
    <mergeCell ref="F52:G52"/>
    <mergeCell ref="F54:G54"/>
    <mergeCell ref="F51:G51"/>
    <mergeCell ref="F53:G53"/>
    <mergeCell ref="J60:K60"/>
    <mergeCell ref="L60:M60"/>
    <mergeCell ref="L61:M61"/>
    <mergeCell ref="L62:M62"/>
    <mergeCell ref="L63:M63"/>
    <mergeCell ref="J61:K61"/>
    <mergeCell ref="J62:K62"/>
    <mergeCell ref="J63:K63"/>
    <mergeCell ref="B55:C55"/>
    <mergeCell ref="B56:C56"/>
    <mergeCell ref="D60:E60"/>
    <mergeCell ref="F60:G60"/>
    <mergeCell ref="H60:I60"/>
    <mergeCell ref="B60:C60"/>
    <mergeCell ref="H56:I56"/>
    <mergeCell ref="J55:K55"/>
    <mergeCell ref="J56:K56"/>
    <mergeCell ref="D56:E56"/>
    <mergeCell ref="F56:G56"/>
    <mergeCell ref="F55:G55"/>
    <mergeCell ref="B58:P58"/>
    <mergeCell ref="J64:K64"/>
    <mergeCell ref="J65:K65"/>
    <mergeCell ref="J66:K66"/>
    <mergeCell ref="J67:K67"/>
    <mergeCell ref="J68:K68"/>
    <mergeCell ref="L64:M64"/>
    <mergeCell ref="L65:M65"/>
    <mergeCell ref="L66:M66"/>
    <mergeCell ref="L67:M67"/>
    <mergeCell ref="L68:M68"/>
    <mergeCell ref="F65:G65"/>
    <mergeCell ref="F64:G64"/>
    <mergeCell ref="F63:G63"/>
    <mergeCell ref="F62:G62"/>
    <mergeCell ref="F61:G61"/>
    <mergeCell ref="H66:I66"/>
    <mergeCell ref="H67:I67"/>
    <mergeCell ref="H68:I68"/>
    <mergeCell ref="F68:G68"/>
    <mergeCell ref="F67:G67"/>
    <mergeCell ref="F66:G66"/>
    <mergeCell ref="H61:I61"/>
    <mergeCell ref="H62:I62"/>
    <mergeCell ref="H63:I63"/>
    <mergeCell ref="H64:I64"/>
    <mergeCell ref="H65:I65"/>
    <mergeCell ref="B65:C65"/>
    <mergeCell ref="B64:C64"/>
    <mergeCell ref="B63:C63"/>
    <mergeCell ref="B62:C62"/>
    <mergeCell ref="B61:C61"/>
    <mergeCell ref="D66:E66"/>
    <mergeCell ref="D67:E67"/>
    <mergeCell ref="D68:E68"/>
    <mergeCell ref="B68:C68"/>
    <mergeCell ref="B67:C67"/>
    <mergeCell ref="B66:C66"/>
    <mergeCell ref="D61:E61"/>
    <mergeCell ref="D62:E62"/>
    <mergeCell ref="D63:E63"/>
    <mergeCell ref="D64:E64"/>
    <mergeCell ref="D65:E65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D4:E4"/>
    <mergeCell ref="D5:E5"/>
    <mergeCell ref="D6:E6"/>
    <mergeCell ref="D7:E7"/>
    <mergeCell ref="D8:E8"/>
    <mergeCell ref="B14:C14"/>
    <mergeCell ref="B15:C15"/>
    <mergeCell ref="B16:C16"/>
    <mergeCell ref="B17:C17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J9:K9"/>
    <mergeCell ref="J10:K10"/>
    <mergeCell ref="J11:K11"/>
    <mergeCell ref="J12:K12"/>
    <mergeCell ref="J13:K13"/>
    <mergeCell ref="J4:K4"/>
    <mergeCell ref="J5:K5"/>
    <mergeCell ref="J6:K6"/>
    <mergeCell ref="J7:K7"/>
    <mergeCell ref="J8:K8"/>
    <mergeCell ref="J14:K14"/>
    <mergeCell ref="J15:K15"/>
    <mergeCell ref="J16:K16"/>
    <mergeCell ref="J17:K17"/>
    <mergeCell ref="L14:M14"/>
    <mergeCell ref="L15:M15"/>
    <mergeCell ref="L16:M16"/>
    <mergeCell ref="L17:M17"/>
    <mergeCell ref="J18:K18"/>
    <mergeCell ref="L18:M18"/>
    <mergeCell ref="L9:M9"/>
    <mergeCell ref="L10:M10"/>
    <mergeCell ref="L11:M11"/>
    <mergeCell ref="L12:M12"/>
    <mergeCell ref="L13:M13"/>
    <mergeCell ref="L4:M4"/>
    <mergeCell ref="L5:M5"/>
    <mergeCell ref="L6:M6"/>
    <mergeCell ref="L7:M7"/>
    <mergeCell ref="L8:M8"/>
  </mergeCells>
  <printOptions horizontalCentered="1" verticalCentered="1"/>
  <pageMargins left="0.2" right="0.2" top="0.2" bottom="0.2" header="0" footer="0"/>
  <pageSetup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3"/>
  <sheetViews>
    <sheetView workbookViewId="0"/>
  </sheetViews>
  <sheetFormatPr defaultRowHeight="13.2" x14ac:dyDescent="0.25"/>
  <cols>
    <col min="1" max="1" width="2.5546875" customWidth="1"/>
    <col min="2" max="2" width="23.88671875" customWidth="1"/>
    <col min="3" max="3" width="11.5546875" customWidth="1"/>
    <col min="4" max="4" width="11.5546875" style="433" customWidth="1"/>
    <col min="5" max="5" width="11.5546875" customWidth="1"/>
    <col min="6" max="6" width="11.5546875" style="433" customWidth="1"/>
    <col min="7" max="14" width="11.5546875" customWidth="1"/>
  </cols>
  <sheetData>
    <row r="3" spans="2:14" ht="17.399999999999999" x14ac:dyDescent="0.25">
      <c r="B3" s="722" t="s">
        <v>139</v>
      </c>
      <c r="C3" s="722"/>
      <c r="D3" s="722"/>
      <c r="E3" s="722"/>
      <c r="F3" s="722"/>
      <c r="G3" s="722"/>
      <c r="H3" s="722"/>
      <c r="I3" s="722"/>
      <c r="J3" s="722"/>
      <c r="K3" s="722"/>
    </row>
    <row r="4" spans="2:14" s="433" customFormat="1" ht="17.399999999999999" x14ac:dyDescent="0.25">
      <c r="B4" s="441"/>
      <c r="C4" s="441"/>
      <c r="D4" s="441"/>
      <c r="E4" s="441"/>
      <c r="F4" s="441"/>
      <c r="G4" s="441"/>
      <c r="H4" s="441"/>
      <c r="I4" s="441" t="s">
        <v>150</v>
      </c>
      <c r="J4" s="441"/>
      <c r="K4" s="441"/>
      <c r="L4" s="441"/>
      <c r="M4" s="441"/>
      <c r="N4" s="441"/>
    </row>
    <row r="5" spans="2:14" x14ac:dyDescent="0.25">
      <c r="C5" s="723">
        <v>2013</v>
      </c>
      <c r="D5" s="723"/>
      <c r="E5" s="723">
        <v>2014</v>
      </c>
      <c r="F5" s="723"/>
      <c r="G5" s="723">
        <v>2015</v>
      </c>
      <c r="H5" s="723"/>
      <c r="I5" s="469">
        <v>2016</v>
      </c>
      <c r="J5" s="469"/>
      <c r="K5" s="727">
        <v>2017</v>
      </c>
      <c r="L5" s="727"/>
      <c r="M5" s="727">
        <v>2018</v>
      </c>
      <c r="N5" s="727"/>
    </row>
    <row r="6" spans="2:14" ht="13.8" x14ac:dyDescent="0.25">
      <c r="B6" s="450" t="s">
        <v>93</v>
      </c>
      <c r="C6" s="466" t="s">
        <v>141</v>
      </c>
      <c r="D6" s="466" t="s">
        <v>142</v>
      </c>
      <c r="E6" s="466" t="s">
        <v>141</v>
      </c>
      <c r="F6" s="466" t="s">
        <v>142</v>
      </c>
      <c r="G6" s="466" t="s">
        <v>141</v>
      </c>
      <c r="H6" s="466" t="s">
        <v>142</v>
      </c>
      <c r="I6" s="466" t="s">
        <v>141</v>
      </c>
      <c r="J6" s="466" t="s">
        <v>142</v>
      </c>
      <c r="K6" s="466" t="s">
        <v>141</v>
      </c>
      <c r="L6" s="466" t="s">
        <v>142</v>
      </c>
      <c r="M6" s="466" t="s">
        <v>141</v>
      </c>
      <c r="N6" s="466" t="s">
        <v>142</v>
      </c>
    </row>
    <row r="7" spans="2:14" ht="13.8" x14ac:dyDescent="0.25">
      <c r="B7" s="437" t="s">
        <v>95</v>
      </c>
      <c r="C7" s="724">
        <v>84.1</v>
      </c>
      <c r="D7" s="724"/>
      <c r="E7" s="442">
        <v>114.4</v>
      </c>
      <c r="F7" s="443">
        <v>2</v>
      </c>
      <c r="G7" s="475">
        <v>13</v>
      </c>
      <c r="H7" s="443">
        <v>27</v>
      </c>
      <c r="I7" s="532">
        <v>156.30000000000001</v>
      </c>
      <c r="J7" s="533">
        <v>1.6</v>
      </c>
      <c r="K7" s="548">
        <v>34.200000000000003</v>
      </c>
      <c r="L7" s="548">
        <v>0</v>
      </c>
      <c r="M7" s="731"/>
      <c r="N7" s="731"/>
    </row>
    <row r="8" spans="2:14" ht="13.8" x14ac:dyDescent="0.25">
      <c r="B8" s="438" t="s">
        <v>99</v>
      </c>
      <c r="C8" s="725">
        <v>250</v>
      </c>
      <c r="D8" s="725"/>
      <c r="E8" s="444">
        <v>407</v>
      </c>
      <c r="F8" s="445">
        <v>4</v>
      </c>
      <c r="G8" s="444">
        <v>92</v>
      </c>
      <c r="H8" s="445">
        <v>76</v>
      </c>
      <c r="I8" s="479">
        <v>688</v>
      </c>
      <c r="J8" s="480">
        <v>0</v>
      </c>
      <c r="K8" s="486">
        <v>155</v>
      </c>
      <c r="L8" s="486">
        <v>0</v>
      </c>
      <c r="M8" s="725"/>
      <c r="N8" s="725"/>
    </row>
    <row r="9" spans="2:14" ht="13.8" x14ac:dyDescent="0.25">
      <c r="B9" s="437" t="s">
        <v>100</v>
      </c>
      <c r="C9" s="726">
        <v>239400</v>
      </c>
      <c r="D9" s="726"/>
      <c r="E9" s="446">
        <v>272900</v>
      </c>
      <c r="F9" s="447">
        <v>100</v>
      </c>
      <c r="G9" s="473">
        <v>13688</v>
      </c>
      <c r="H9" s="447">
        <v>27850</v>
      </c>
      <c r="I9" s="534">
        <v>141270</v>
      </c>
      <c r="J9" s="535">
        <v>0</v>
      </c>
      <c r="K9" s="549">
        <v>13500</v>
      </c>
      <c r="L9" s="549">
        <v>0</v>
      </c>
      <c r="M9" s="732"/>
      <c r="N9" s="732"/>
    </row>
    <row r="10" spans="2:14" s="433" customFormat="1" ht="13.8" x14ac:dyDescent="0.25">
      <c r="B10" s="456" t="s">
        <v>140</v>
      </c>
      <c r="C10" s="459"/>
      <c r="D10" s="460"/>
      <c r="E10" s="459"/>
      <c r="F10" s="460"/>
      <c r="G10" s="459"/>
      <c r="H10" s="460"/>
      <c r="I10" s="453"/>
      <c r="J10" s="460"/>
      <c r="K10" s="459"/>
      <c r="L10" s="460"/>
      <c r="M10" s="459"/>
      <c r="N10" s="460"/>
    </row>
    <row r="11" spans="2:14" x14ac:dyDescent="0.25">
      <c r="B11" s="730"/>
      <c r="C11" s="730"/>
      <c r="D11" s="730"/>
      <c r="E11" s="730"/>
      <c r="F11" s="730"/>
      <c r="G11" s="730"/>
      <c r="H11" s="730"/>
      <c r="I11" s="536"/>
    </row>
    <row r="12" spans="2:14" ht="13.8" x14ac:dyDescent="0.25">
      <c r="B12" s="462" t="s">
        <v>94</v>
      </c>
      <c r="C12" s="465" t="s">
        <v>141</v>
      </c>
      <c r="D12" s="465" t="s">
        <v>142</v>
      </c>
      <c r="E12" s="465" t="s">
        <v>141</v>
      </c>
      <c r="F12" s="465" t="s">
        <v>142</v>
      </c>
      <c r="G12" s="465" t="s">
        <v>141</v>
      </c>
      <c r="H12" s="465" t="s">
        <v>142</v>
      </c>
      <c r="I12" s="465" t="s">
        <v>141</v>
      </c>
      <c r="J12" s="465" t="s">
        <v>142</v>
      </c>
      <c r="K12" s="463"/>
      <c r="L12" s="463"/>
      <c r="M12" s="463"/>
      <c r="N12" s="464"/>
    </row>
    <row r="13" spans="2:14" ht="13.8" x14ac:dyDescent="0.25">
      <c r="B13" s="437" t="s">
        <v>95</v>
      </c>
      <c r="C13" s="724">
        <v>241.5</v>
      </c>
      <c r="D13" s="724"/>
      <c r="E13" s="442">
        <v>148</v>
      </c>
      <c r="F13" s="443"/>
      <c r="G13" s="453">
        <v>182.5</v>
      </c>
      <c r="H13" s="476">
        <v>4</v>
      </c>
      <c r="I13" s="532">
        <v>270.7</v>
      </c>
      <c r="J13" s="533">
        <v>0.7</v>
      </c>
      <c r="K13" s="532">
        <v>228.9</v>
      </c>
      <c r="L13" s="533">
        <v>1.9</v>
      </c>
      <c r="M13" s="731"/>
      <c r="N13" s="731"/>
    </row>
    <row r="14" spans="2:14" ht="13.8" x14ac:dyDescent="0.25">
      <c r="B14" s="438" t="s">
        <v>99</v>
      </c>
      <c r="C14" s="725">
        <v>1301</v>
      </c>
      <c r="D14" s="725"/>
      <c r="E14" s="444">
        <v>636</v>
      </c>
      <c r="F14" s="454"/>
      <c r="G14" s="444">
        <v>706</v>
      </c>
      <c r="H14" s="445">
        <v>10</v>
      </c>
      <c r="I14" s="479">
        <v>1313</v>
      </c>
      <c r="J14" s="537">
        <v>6</v>
      </c>
      <c r="K14" s="479">
        <v>1157</v>
      </c>
      <c r="L14" s="480">
        <v>2</v>
      </c>
      <c r="M14" s="725"/>
      <c r="N14" s="725"/>
    </row>
    <row r="15" spans="2:14" ht="13.8" x14ac:dyDescent="0.25">
      <c r="B15" s="437" t="s">
        <v>100</v>
      </c>
      <c r="C15" s="726">
        <v>239455</v>
      </c>
      <c r="D15" s="726"/>
      <c r="E15" s="446">
        <v>208991</v>
      </c>
      <c r="F15" s="447"/>
      <c r="G15" s="473">
        <v>243670</v>
      </c>
      <c r="H15" s="474">
        <v>905</v>
      </c>
      <c r="I15" s="534">
        <v>182395</v>
      </c>
      <c r="J15" s="538">
        <v>200</v>
      </c>
      <c r="K15" s="534">
        <v>211479</v>
      </c>
      <c r="L15" s="535">
        <v>1036</v>
      </c>
      <c r="M15" s="732"/>
      <c r="N15" s="732"/>
    </row>
    <row r="16" spans="2:14" s="433" customFormat="1" ht="13.8" x14ac:dyDescent="0.25">
      <c r="B16" s="555"/>
      <c r="C16" s="556"/>
      <c r="D16" s="557"/>
      <c r="E16" s="558"/>
      <c r="F16" s="559"/>
      <c r="G16" s="558"/>
      <c r="H16" s="559"/>
      <c r="I16" s="556"/>
      <c r="J16" s="560"/>
      <c r="K16" s="556"/>
      <c r="L16" s="557"/>
      <c r="M16" s="556"/>
      <c r="N16" s="557"/>
    </row>
    <row r="17" spans="2:16" x14ac:dyDescent="0.25">
      <c r="B17" s="730"/>
      <c r="C17" s="730"/>
      <c r="D17" s="730"/>
      <c r="E17" s="730"/>
      <c r="F17" s="730"/>
      <c r="G17" s="730"/>
      <c r="H17" s="730"/>
    </row>
    <row r="18" spans="2:16" ht="13.8" x14ac:dyDescent="0.25">
      <c r="B18" s="448" t="s">
        <v>92</v>
      </c>
      <c r="C18" s="487" t="s">
        <v>145</v>
      </c>
      <c r="D18" s="488" t="s">
        <v>144</v>
      </c>
      <c r="E18" s="487" t="s">
        <v>145</v>
      </c>
      <c r="F18" s="488" t="s">
        <v>144</v>
      </c>
      <c r="G18" s="487" t="s">
        <v>145</v>
      </c>
      <c r="H18" s="488" t="s">
        <v>144</v>
      </c>
      <c r="I18" s="487" t="s">
        <v>145</v>
      </c>
      <c r="J18" s="488" t="s">
        <v>144</v>
      </c>
      <c r="K18" s="487" t="s">
        <v>145</v>
      </c>
      <c r="L18" s="488" t="s">
        <v>144</v>
      </c>
      <c r="M18" s="461"/>
      <c r="N18" s="449"/>
    </row>
    <row r="19" spans="2:16" ht="13.8" x14ac:dyDescent="0.25">
      <c r="B19" s="437" t="s">
        <v>95</v>
      </c>
      <c r="C19" s="477"/>
      <c r="D19" s="540">
        <v>0</v>
      </c>
      <c r="E19" s="367">
        <v>148.9</v>
      </c>
      <c r="F19" s="443">
        <v>0</v>
      </c>
      <c r="G19">
        <v>147.1</v>
      </c>
      <c r="H19">
        <v>25.4</v>
      </c>
      <c r="I19" s="550"/>
      <c r="J19" s="533"/>
      <c r="K19" s="532">
        <v>206.8</v>
      </c>
      <c r="L19" s="443" t="s">
        <v>17</v>
      </c>
      <c r="M19" s="731"/>
      <c r="N19" s="731"/>
    </row>
    <row r="20" spans="2:16" ht="13.8" x14ac:dyDescent="0.25">
      <c r="B20" s="438" t="s">
        <v>99</v>
      </c>
      <c r="C20" s="479">
        <v>593</v>
      </c>
      <c r="D20" s="541">
        <v>0</v>
      </c>
      <c r="E20" s="455">
        <v>864</v>
      </c>
      <c r="F20" s="445">
        <v>0</v>
      </c>
      <c r="G20" s="479">
        <v>1060</v>
      </c>
      <c r="H20" s="480">
        <v>150</v>
      </c>
      <c r="I20" s="551"/>
      <c r="J20" s="480"/>
      <c r="K20" s="479">
        <v>1469</v>
      </c>
      <c r="L20" s="541" t="s">
        <v>17</v>
      </c>
      <c r="M20" s="725"/>
      <c r="N20" s="725"/>
    </row>
    <row r="21" spans="2:16" ht="13.8" x14ac:dyDescent="0.25">
      <c r="B21" s="437" t="s">
        <v>100</v>
      </c>
      <c r="C21" s="553">
        <v>29650</v>
      </c>
      <c r="D21" s="540">
        <v>0</v>
      </c>
      <c r="E21" s="368">
        <v>43200</v>
      </c>
      <c r="F21" s="447">
        <v>0</v>
      </c>
      <c r="G21" s="477">
        <v>53000</v>
      </c>
      <c r="H21" s="478">
        <v>4400</v>
      </c>
      <c r="I21" s="552"/>
      <c r="J21" s="535"/>
      <c r="K21" s="534">
        <v>61996</v>
      </c>
      <c r="L21" s="447" t="s">
        <v>17</v>
      </c>
      <c r="M21" s="731"/>
      <c r="N21" s="731"/>
    </row>
    <row r="22" spans="2:16" s="433" customFormat="1" ht="13.8" x14ac:dyDescent="0.25">
      <c r="B22" s="555" t="s">
        <v>140</v>
      </c>
      <c r="C22" s="556">
        <v>310</v>
      </c>
      <c r="D22" s="559">
        <v>0</v>
      </c>
      <c r="E22" s="556"/>
      <c r="F22" s="557">
        <v>0</v>
      </c>
      <c r="G22" s="561"/>
      <c r="H22" s="562">
        <v>24</v>
      </c>
      <c r="I22" s="560"/>
      <c r="J22" s="557"/>
      <c r="K22" s="556">
        <v>809</v>
      </c>
      <c r="L22" s="559" t="s">
        <v>17</v>
      </c>
      <c r="M22" s="556"/>
      <c r="N22" s="557"/>
      <c r="P22" s="173" t="s">
        <v>171</v>
      </c>
    </row>
    <row r="23" spans="2:16" s="542" customFormat="1" ht="13.8" x14ac:dyDescent="0.25">
      <c r="B23" s="456" t="s">
        <v>173</v>
      </c>
      <c r="C23" s="459"/>
      <c r="D23" s="540"/>
      <c r="E23" s="459"/>
      <c r="F23" s="554"/>
      <c r="G23" s="477"/>
      <c r="H23" s="478"/>
      <c r="I23" s="459"/>
      <c r="J23" s="460"/>
      <c r="K23" s="459">
        <v>73</v>
      </c>
      <c r="L23" s="540" t="s">
        <v>17</v>
      </c>
      <c r="M23" s="459"/>
      <c r="N23" s="460"/>
      <c r="P23" s="173"/>
    </row>
    <row r="24" spans="2:16" s="542" customFormat="1" ht="13.8" x14ac:dyDescent="0.25">
      <c r="B24" s="555" t="s">
        <v>174</v>
      </c>
      <c r="C24" s="556"/>
      <c r="D24" s="559"/>
      <c r="E24" s="556"/>
      <c r="F24" s="557"/>
      <c r="G24" s="561"/>
      <c r="H24" s="562"/>
      <c r="I24" s="556"/>
      <c r="J24" s="557"/>
      <c r="K24" s="556">
        <v>68</v>
      </c>
      <c r="L24" s="559" t="s">
        <v>17</v>
      </c>
      <c r="M24" s="556"/>
      <c r="N24" s="557"/>
      <c r="P24" s="173"/>
    </row>
    <row r="25" spans="2:16" x14ac:dyDescent="0.25">
      <c r="B25" s="730"/>
      <c r="C25" s="730"/>
      <c r="D25" s="730"/>
      <c r="E25" s="730"/>
      <c r="F25" s="730"/>
      <c r="G25" s="730"/>
      <c r="H25" s="730"/>
      <c r="P25" s="173" t="s">
        <v>172</v>
      </c>
    </row>
    <row r="26" spans="2:16" x14ac:dyDescent="0.25">
      <c r="B26" s="740" t="s">
        <v>138</v>
      </c>
      <c r="C26" s="741"/>
      <c r="D26" s="741"/>
      <c r="E26" s="741"/>
      <c r="F26" s="741"/>
      <c r="G26" s="739" t="s">
        <v>141</v>
      </c>
      <c r="H26" s="739"/>
      <c r="I26" s="741"/>
      <c r="J26" s="741"/>
      <c r="K26" s="741"/>
      <c r="L26" s="741"/>
      <c r="M26" s="741"/>
      <c r="N26" s="746"/>
    </row>
    <row r="27" spans="2:16" ht="13.8" x14ac:dyDescent="0.25">
      <c r="B27" s="437" t="s">
        <v>95</v>
      </c>
      <c r="C27" s="724">
        <v>97</v>
      </c>
      <c r="D27" s="724"/>
      <c r="E27" s="728" t="s">
        <v>17</v>
      </c>
      <c r="F27" s="729"/>
      <c r="G27" s="728" t="s">
        <v>17</v>
      </c>
      <c r="H27" s="729"/>
      <c r="I27" s="724"/>
      <c r="J27" s="724"/>
      <c r="K27" s="724"/>
      <c r="L27" s="724"/>
      <c r="M27" s="731"/>
      <c r="N27" s="731"/>
    </row>
    <row r="28" spans="2:16" ht="13.8" x14ac:dyDescent="0.25">
      <c r="B28" s="438" t="s">
        <v>99</v>
      </c>
      <c r="C28" s="725">
        <v>69</v>
      </c>
      <c r="D28" s="725"/>
      <c r="E28" s="737" t="s">
        <v>17</v>
      </c>
      <c r="F28" s="738"/>
      <c r="G28" s="737" t="s">
        <v>17</v>
      </c>
      <c r="H28" s="738"/>
      <c r="I28" s="725"/>
      <c r="J28" s="725"/>
      <c r="K28" s="725"/>
      <c r="L28" s="725"/>
      <c r="M28" s="725"/>
      <c r="N28" s="725"/>
    </row>
    <row r="29" spans="2:16" ht="13.8" x14ac:dyDescent="0.25">
      <c r="B29" s="437" t="s">
        <v>100</v>
      </c>
      <c r="C29" s="726">
        <v>14077</v>
      </c>
      <c r="D29" s="726"/>
      <c r="E29" s="728" t="s">
        <v>17</v>
      </c>
      <c r="F29" s="729"/>
      <c r="G29" s="728" t="s">
        <v>17</v>
      </c>
      <c r="H29" s="729"/>
      <c r="I29" s="726"/>
      <c r="J29" s="726"/>
      <c r="K29" s="726"/>
      <c r="L29" s="726"/>
      <c r="M29" s="731"/>
      <c r="N29" s="731"/>
    </row>
    <row r="30" spans="2:16" s="433" customFormat="1" ht="13.8" x14ac:dyDescent="0.25">
      <c r="B30" s="456"/>
      <c r="C30" s="556"/>
      <c r="D30" s="557"/>
      <c r="E30" s="556"/>
      <c r="F30" s="557"/>
      <c r="G30" s="556"/>
      <c r="H30" s="557"/>
      <c r="I30" s="556"/>
      <c r="J30" s="557"/>
      <c r="K30" s="556"/>
      <c r="L30" s="557"/>
      <c r="M30" s="556"/>
      <c r="N30" s="557"/>
    </row>
    <row r="32" spans="2:16" s="433" customFormat="1" ht="13.8" x14ac:dyDescent="0.25">
      <c r="C32" s="743" t="s">
        <v>20</v>
      </c>
      <c r="D32" s="744"/>
      <c r="E32" s="743" t="s">
        <v>20</v>
      </c>
      <c r="F32" s="744"/>
      <c r="G32" s="743" t="s">
        <v>20</v>
      </c>
      <c r="H32" s="745"/>
      <c r="I32" s="743" t="s">
        <v>20</v>
      </c>
      <c r="J32" s="745"/>
      <c r="K32" s="743" t="s">
        <v>20</v>
      </c>
      <c r="L32" s="745"/>
      <c r="M32" s="743" t="s">
        <v>20</v>
      </c>
      <c r="N32" s="745"/>
    </row>
    <row r="33" spans="2:14" x14ac:dyDescent="0.25">
      <c r="B33" s="469" t="s">
        <v>143</v>
      </c>
      <c r="C33" s="739" t="s">
        <v>141</v>
      </c>
      <c r="D33" s="742"/>
      <c r="E33" s="467" t="s">
        <v>141</v>
      </c>
      <c r="F33" s="468" t="s">
        <v>142</v>
      </c>
      <c r="G33" s="467" t="s">
        <v>141</v>
      </c>
      <c r="H33" s="468" t="s">
        <v>142</v>
      </c>
      <c r="I33" s="467" t="s">
        <v>141</v>
      </c>
      <c r="J33" s="468" t="s">
        <v>142</v>
      </c>
      <c r="K33" s="467" t="s">
        <v>141</v>
      </c>
      <c r="L33" s="468" t="s">
        <v>142</v>
      </c>
      <c r="M33" s="467" t="s">
        <v>141</v>
      </c>
      <c r="N33" s="468" t="s">
        <v>142</v>
      </c>
    </row>
    <row r="34" spans="2:14" ht="13.8" x14ac:dyDescent="0.25">
      <c r="B34" s="437" t="s">
        <v>95</v>
      </c>
      <c r="C34" s="733">
        <f>SUM(C27,C19,C13,C7)</f>
        <v>422.6</v>
      </c>
      <c r="D34" s="734"/>
      <c r="E34" s="452">
        <f>SUM(E19,E13,E7)</f>
        <v>411.29999999999995</v>
      </c>
      <c r="F34" s="435">
        <f>SUM(F13,F7)</f>
        <v>2</v>
      </c>
      <c r="G34" s="481">
        <f>SUM(G19,G13,G7,H19,)</f>
        <v>368</v>
      </c>
      <c r="H34" s="435">
        <f>SUM(H13,H7)</f>
        <v>31</v>
      </c>
      <c r="I34" s="452">
        <f>SUM(K19,I13,I7)</f>
        <v>633.79999999999995</v>
      </c>
      <c r="J34" s="435">
        <f>SUM(J13,J7)</f>
        <v>2.2999999999999998</v>
      </c>
      <c r="K34" s="481">
        <f>SUM(M19,K13,K7,K19)</f>
        <v>469.90000000000003</v>
      </c>
      <c r="L34" s="435">
        <f>SUM(L13,L7)</f>
        <v>1.9</v>
      </c>
      <c r="M34" s="452">
        <f>SUM(M19,M13,M7)</f>
        <v>0</v>
      </c>
      <c r="N34" s="435">
        <f>SUM(N13,N7)</f>
        <v>0</v>
      </c>
    </row>
    <row r="35" spans="2:14" s="484" customFormat="1" ht="13.8" x14ac:dyDescent="0.25">
      <c r="B35" s="485" t="s">
        <v>99</v>
      </c>
      <c r="C35" s="735">
        <f>SUM(C28,C20,C14,C8)</f>
        <v>2213</v>
      </c>
      <c r="D35" s="736"/>
      <c r="E35" s="471">
        <f>SUM(E20,E14,E8)</f>
        <v>1907</v>
      </c>
      <c r="F35" s="472">
        <f>SUM(F14,F8)</f>
        <v>4</v>
      </c>
      <c r="G35" s="471">
        <f>SUM(G20,G14,G8,H20,)</f>
        <v>2008</v>
      </c>
      <c r="H35" s="472">
        <f>SUM(H14,H8)</f>
        <v>86</v>
      </c>
      <c r="I35" s="471">
        <f>SUM(K20,I14,I8)</f>
        <v>3470</v>
      </c>
      <c r="J35" s="472">
        <f>SUM(J14,J8)</f>
        <v>6</v>
      </c>
      <c r="K35" s="481">
        <f>SUM(M20,K14,K8,K20)</f>
        <v>2781</v>
      </c>
      <c r="L35" s="472">
        <f>SUM(L14,L8)</f>
        <v>2</v>
      </c>
      <c r="M35" s="471">
        <f>SUM(M20,M14,M8)</f>
        <v>0</v>
      </c>
      <c r="N35" s="472">
        <f>SUM(N14,N8)</f>
        <v>0</v>
      </c>
    </row>
    <row r="36" spans="2:14" s="484" customFormat="1" ht="13.8" x14ac:dyDescent="0.25">
      <c r="B36" s="483" t="s">
        <v>100</v>
      </c>
      <c r="C36" s="726">
        <f>SUM(C29,C21,C15,C9)</f>
        <v>522582</v>
      </c>
      <c r="D36" s="726"/>
      <c r="E36" s="471">
        <f>SUM(E21,E15,E9)</f>
        <v>525091</v>
      </c>
      <c r="F36" s="472">
        <f>SUM(F15,F9)</f>
        <v>100</v>
      </c>
      <c r="G36" s="471">
        <f>SUM(G21,G15,G9,H21,)</f>
        <v>314758</v>
      </c>
      <c r="H36" s="472">
        <f>SUM(H15,H9)</f>
        <v>28755</v>
      </c>
      <c r="I36" s="471">
        <f>SUM(K21,I15,I9)</f>
        <v>385661</v>
      </c>
      <c r="J36" s="472">
        <f>SUM(J15,J9)</f>
        <v>200</v>
      </c>
      <c r="K36" s="481">
        <f>SUM(M21,K15,K9,K21)</f>
        <v>286975</v>
      </c>
      <c r="L36" s="472">
        <f>SUM(L15,L9)</f>
        <v>1036</v>
      </c>
      <c r="M36" s="471">
        <f>SUM(M21,M15,M9)</f>
        <v>0</v>
      </c>
      <c r="N36" s="472">
        <f>SUM(N15,N9)</f>
        <v>0</v>
      </c>
    </row>
    <row r="37" spans="2:14" s="433" customFormat="1" ht="13.8" x14ac:dyDescent="0.25">
      <c r="B37" s="456" t="s">
        <v>140</v>
      </c>
      <c r="C37" s="470">
        <f>SUM(C22,C16,C10)</f>
        <v>310</v>
      </c>
      <c r="D37" s="482">
        <f>SUM(D16,D10)</f>
        <v>0</v>
      </c>
      <c r="E37" s="470">
        <f>SUM(E22,E16,E10)</f>
        <v>0</v>
      </c>
      <c r="F37" s="436">
        <f>SUM(F16,F10)</f>
        <v>0</v>
      </c>
      <c r="G37" s="470">
        <f>SUM(G22,G16,G10,H22,)</f>
        <v>24</v>
      </c>
      <c r="H37" s="436">
        <f>SUM(H16,H10)</f>
        <v>0</v>
      </c>
      <c r="I37" s="470">
        <f>SUM(K22,I16,I10)</f>
        <v>809</v>
      </c>
      <c r="J37" s="436">
        <f>SUM(J16,J10)</f>
        <v>0</v>
      </c>
      <c r="K37" s="481">
        <f>SUM(M22,K16,K10,K22)</f>
        <v>809</v>
      </c>
      <c r="L37" s="436">
        <f>SUM(L16,L10)</f>
        <v>0</v>
      </c>
      <c r="M37" s="470">
        <f>SUM(M22,M16,M10)</f>
        <v>0</v>
      </c>
      <c r="N37" s="436">
        <f>SUM(N16,N10)</f>
        <v>0</v>
      </c>
    </row>
    <row r="38" spans="2:14" s="433" customFormat="1" ht="13.8" x14ac:dyDescent="0.25">
      <c r="B38" s="456"/>
      <c r="C38" s="434"/>
      <c r="D38" s="434"/>
      <c r="E38" s="457"/>
      <c r="F38" s="457"/>
      <c r="G38" s="458"/>
      <c r="H38" s="457"/>
      <c r="I38" s="458"/>
      <c r="J38" s="457"/>
      <c r="K38" s="458"/>
      <c r="L38" s="457"/>
      <c r="M38" s="458"/>
      <c r="N38" s="457"/>
    </row>
    <row r="39" spans="2:14" ht="12.75" x14ac:dyDescent="0.25">
      <c r="B39" s="433"/>
      <c r="C39" s="433"/>
      <c r="E39" s="433"/>
      <c r="G39" s="433"/>
      <c r="H39" s="433"/>
      <c r="I39" s="433"/>
      <c r="J39" s="433"/>
      <c r="K39" s="433"/>
      <c r="L39" s="433"/>
      <c r="M39" s="433"/>
      <c r="N39" s="433"/>
    </row>
    <row r="40" spans="2:14" ht="12.75" x14ac:dyDescent="0.25">
      <c r="B40" s="439"/>
    </row>
    <row r="41" spans="2:14" ht="13.8" x14ac:dyDescent="0.25">
      <c r="B41" s="437" t="s">
        <v>95</v>
      </c>
      <c r="C41" s="367">
        <f>SUM(C27,C19,C13,C7)</f>
        <v>422.6</v>
      </c>
      <c r="D41" s="440" t="s">
        <v>102</v>
      </c>
      <c r="E41" s="367">
        <f>SUM(E13,E19,E7)</f>
        <v>411.29999999999995</v>
      </c>
      <c r="F41" s="440" t="s">
        <v>102</v>
      </c>
      <c r="G41" s="367">
        <f>SUM(G13,G18,G7)</f>
        <v>195.5</v>
      </c>
      <c r="H41" s="440" t="s">
        <v>102</v>
      </c>
      <c r="I41" s="367">
        <f>SUM(I13,K19,I7)</f>
        <v>633.79999999999995</v>
      </c>
      <c r="J41" s="440" t="s">
        <v>102</v>
      </c>
      <c r="K41" s="367" t="e">
        <f>SUM(K13,M19,K7,M22K19)</f>
        <v>#NAME?</v>
      </c>
      <c r="L41" s="539" t="s">
        <v>102</v>
      </c>
      <c r="M41" s="367">
        <f>SUM(M13,M19,M7)</f>
        <v>0</v>
      </c>
      <c r="N41" s="440" t="s">
        <v>102</v>
      </c>
    </row>
    <row r="42" spans="2:14" ht="13.8" x14ac:dyDescent="0.25">
      <c r="B42" s="451" t="s">
        <v>99</v>
      </c>
      <c r="C42" s="368">
        <f>SUM(C8,C14,C20,C28)</f>
        <v>2213</v>
      </c>
      <c r="D42" s="440" t="s">
        <v>101</v>
      </c>
      <c r="E42" s="368">
        <f>SUM(E8,E14,E20)</f>
        <v>1907</v>
      </c>
      <c r="F42" s="440" t="s">
        <v>101</v>
      </c>
      <c r="G42" s="368">
        <f>SUM(G8,G14,G20)</f>
        <v>1858</v>
      </c>
      <c r="H42" s="440" t="s">
        <v>101</v>
      </c>
      <c r="I42" s="368">
        <f>SUM(I8,I14,K20)</f>
        <v>3470</v>
      </c>
      <c r="J42" s="440" t="s">
        <v>101</v>
      </c>
      <c r="K42" s="563">
        <f>SUM(K14,M20,K8,K20)</f>
        <v>2781</v>
      </c>
      <c r="L42" s="539" t="s">
        <v>101</v>
      </c>
      <c r="M42" s="368">
        <f>SUM(M8,M14,M20)</f>
        <v>0</v>
      </c>
      <c r="N42" s="440" t="s">
        <v>101</v>
      </c>
    </row>
    <row r="43" spans="2:14" ht="13.8" x14ac:dyDescent="0.25">
      <c r="B43" s="437" t="s">
        <v>100</v>
      </c>
      <c r="C43" s="368">
        <f>SUM(C29,C21,C15,C9)</f>
        <v>522582</v>
      </c>
      <c r="D43" s="440" t="s">
        <v>103</v>
      </c>
      <c r="E43" s="368">
        <f>SUM(E9,E15,E21)</f>
        <v>525091</v>
      </c>
      <c r="F43" s="440" t="s">
        <v>103</v>
      </c>
      <c r="G43" s="368">
        <f>SUM(G9,G15,G21)</f>
        <v>310358</v>
      </c>
      <c r="H43" s="440" t="s">
        <v>103</v>
      </c>
      <c r="I43" s="368">
        <f>SUM(I9,I15,K21)</f>
        <v>385661</v>
      </c>
      <c r="J43" s="440" t="s">
        <v>103</v>
      </c>
      <c r="K43" s="563">
        <f>SUM(K15,M21,K9,K21)</f>
        <v>286975</v>
      </c>
      <c r="L43" s="539" t="s">
        <v>103</v>
      </c>
      <c r="M43" s="368">
        <f>SUM(M9,M15,M21)</f>
        <v>0</v>
      </c>
      <c r="N43" s="440" t="s">
        <v>103</v>
      </c>
    </row>
  </sheetData>
  <mergeCells count="55">
    <mergeCell ref="I26:N26"/>
    <mergeCell ref="I27:J27"/>
    <mergeCell ref="K27:L27"/>
    <mergeCell ref="M27:N27"/>
    <mergeCell ref="C33:D33"/>
    <mergeCell ref="I28:J28"/>
    <mergeCell ref="K28:L28"/>
    <mergeCell ref="M28:N28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4:D34"/>
    <mergeCell ref="C35:D35"/>
    <mergeCell ref="C36:D36"/>
    <mergeCell ref="E5:F5"/>
    <mergeCell ref="G5:H5"/>
    <mergeCell ref="G28:H28"/>
    <mergeCell ref="G29:H29"/>
    <mergeCell ref="E28:F28"/>
    <mergeCell ref="E29:F29"/>
    <mergeCell ref="C28:D28"/>
    <mergeCell ref="C29:D29"/>
    <mergeCell ref="C13:D13"/>
    <mergeCell ref="C14:D14"/>
    <mergeCell ref="C15:D15"/>
    <mergeCell ref="G26:H26"/>
    <mergeCell ref="B26:F26"/>
    <mergeCell ref="M5:N5"/>
    <mergeCell ref="G27:H27"/>
    <mergeCell ref="B11:H11"/>
    <mergeCell ref="B17:H17"/>
    <mergeCell ref="B25:H25"/>
    <mergeCell ref="E27:F27"/>
    <mergeCell ref="C27:D27"/>
    <mergeCell ref="M7:N7"/>
    <mergeCell ref="M8:N8"/>
    <mergeCell ref="M9:N9"/>
    <mergeCell ref="M13:N13"/>
    <mergeCell ref="M14:N14"/>
    <mergeCell ref="M15:N15"/>
    <mergeCell ref="M19:N19"/>
    <mergeCell ref="M20:N20"/>
    <mergeCell ref="M21:N21"/>
    <mergeCell ref="B3:K3"/>
    <mergeCell ref="C5:D5"/>
    <mergeCell ref="C7:D7"/>
    <mergeCell ref="C8:D8"/>
    <mergeCell ref="C9:D9"/>
    <mergeCell ref="K5:L5"/>
  </mergeCells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PNW IA Helis</vt:lpstr>
      <vt:lpstr>PNW Nat'l Large Fire Supp</vt:lpstr>
      <vt:lpstr>PNW Rappel Ops</vt:lpstr>
      <vt:lpstr>PNW Master File Data</vt:lpstr>
      <vt:lpstr>PNW Activity Summary </vt:lpstr>
      <vt:lpstr>AK Activity Summary</vt:lpstr>
      <vt:lpstr>'PNW IA Helis'!d</vt:lpstr>
      <vt:lpstr>d</vt:lpstr>
      <vt:lpstr>IA_s</vt:lpstr>
      <vt:lpstr>'PNW Activity Summary '!Print_Area</vt:lpstr>
      <vt:lpstr>'PNW IA Helis'!Print_Area</vt:lpstr>
      <vt:lpstr>'PNW Master File Data'!Print_Area</vt:lpstr>
      <vt:lpstr>'PNW Rappel Ops'!Print_Area</vt:lpstr>
    </vt:vector>
  </TitlesOfParts>
  <Company>USDA 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Johnson, Kyle D -FS</cp:lastModifiedBy>
  <cp:lastPrinted>2015-01-09T21:18:42Z</cp:lastPrinted>
  <dcterms:created xsi:type="dcterms:W3CDTF">2005-11-03T19:37:21Z</dcterms:created>
  <dcterms:modified xsi:type="dcterms:W3CDTF">2018-01-24T16:31:27Z</dcterms:modified>
</cp:coreProperties>
</file>