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385" yWindow="315" windowWidth="15180" windowHeight="11310" tabRatio="890" activeTab="1"/>
  </bookViews>
  <sheets>
    <sheet name="L65" sheetId="1554" r:id="rId1"/>
    <sheet name="L28" sheetId="1553" r:id="rId2"/>
    <sheet name="L12" sheetId="1552" r:id="rId3"/>
    <sheet name="M8" sheetId="1551" r:id="rId4"/>
    <sheet name="M7" sheetId="1550" r:id="rId5"/>
    <sheet name="SP" sheetId="1549" r:id="rId6"/>
    <sheet name="FLIGHTTIME" sheetId="133" r:id="rId7"/>
    <sheet name="Example 8.16 T-22" sheetId="955" r:id="rId8"/>
    <sheet name="GENERAL RULES" sheetId="1275" r:id="rId9"/>
    <sheet name="MASTER" sheetId="1528" r:id="rId10"/>
    <sheet name="WHAT'S NEW" sheetId="962" r:id="rId11"/>
    <sheet name="ATDATA" sheetId="253" r:id="rId12"/>
    <sheet name="TBDATA" sheetId="952" r:id="rId13"/>
  </sheets>
  <calcPr calcId="145621"/>
</workbook>
</file>

<file path=xl/calcChain.xml><?xml version="1.0" encoding="utf-8"?>
<calcChain xmlns="http://schemas.openxmlformats.org/spreadsheetml/2006/main">
  <c r="AN58" i="1554" l="1"/>
  <c r="Y58" i="1554"/>
  <c r="AH50" i="1554"/>
  <c r="P50" i="1554"/>
  <c r="E50" i="1554"/>
  <c r="AJ49" i="1554"/>
  <c r="AC49" i="1554"/>
  <c r="E49" i="1554"/>
  <c r="A48" i="1554"/>
  <c r="H46" i="1554" s="1"/>
  <c r="M47" i="1554"/>
  <c r="M46" i="1554"/>
  <c r="Q46" i="1554" s="1"/>
  <c r="AR44" i="1554"/>
  <c r="AR45" i="1554" s="1"/>
  <c r="AO44" i="1554"/>
  <c r="AO45" i="1554" s="1"/>
  <c r="AL44" i="1554"/>
  <c r="AI44" i="1554"/>
  <c r="AI45" i="1554" s="1"/>
  <c r="AF44" i="1554"/>
  <c r="AF45" i="1554" s="1"/>
  <c r="AC44" i="1554"/>
  <c r="AC45" i="1554" s="1"/>
  <c r="Z44" i="1554"/>
  <c r="Z45" i="1554" s="1"/>
  <c r="F44" i="1554"/>
  <c r="Q42" i="1554"/>
  <c r="W40" i="1554"/>
  <c r="T40" i="1554"/>
  <c r="Q40" i="1554"/>
  <c r="F40" i="1554"/>
  <c r="AS39" i="1554"/>
  <c r="AO39" i="1554"/>
  <c r="F43" i="1554" s="1"/>
  <c r="W39" i="1554"/>
  <c r="F42" i="1554" s="1"/>
  <c r="V39" i="1554"/>
  <c r="J39" i="1554"/>
  <c r="I39" i="1554"/>
  <c r="W38" i="1554"/>
  <c r="V38" i="1554"/>
  <c r="T36" i="1554"/>
  <c r="S36" i="1554"/>
  <c r="N36" i="1554"/>
  <c r="H36" i="1554"/>
  <c r="G36" i="1554"/>
  <c r="F36" i="1554"/>
  <c r="C36" i="1554"/>
  <c r="AG34" i="1554"/>
  <c r="AB34" i="1554"/>
  <c r="U34" i="1554"/>
  <c r="T34" i="1554"/>
  <c r="Z34" i="1554" s="1"/>
  <c r="S34" i="1554"/>
  <c r="R34" i="1554"/>
  <c r="E34" i="1554"/>
  <c r="AG32" i="1554"/>
  <c r="AB32" i="1554"/>
  <c r="U32" i="1554"/>
  <c r="T32" i="1554"/>
  <c r="Z32" i="1554" s="1"/>
  <c r="S32" i="1554"/>
  <c r="R32" i="1554"/>
  <c r="E32" i="1554"/>
  <c r="AG30" i="1554"/>
  <c r="AB30" i="1554"/>
  <c r="U30" i="1554"/>
  <c r="T30" i="1554"/>
  <c r="Z30" i="1554" s="1"/>
  <c r="S30" i="1554"/>
  <c r="R30" i="1554"/>
  <c r="E30" i="1554"/>
  <c r="AG28" i="1554"/>
  <c r="AB28" i="1554"/>
  <c r="U28" i="1554"/>
  <c r="T28" i="1554"/>
  <c r="Z28" i="1554" s="1"/>
  <c r="S28" i="1554"/>
  <c r="R28" i="1554"/>
  <c r="E28" i="1554"/>
  <c r="AG26" i="1554"/>
  <c r="AB26" i="1554"/>
  <c r="U26" i="1554"/>
  <c r="T26" i="1554"/>
  <c r="Z26" i="1554" s="1"/>
  <c r="S26" i="1554"/>
  <c r="R26" i="1554"/>
  <c r="E26" i="1554"/>
  <c r="AG24" i="1554"/>
  <c r="AB24" i="1554"/>
  <c r="U24" i="1554"/>
  <c r="T24" i="1554"/>
  <c r="Z24" i="1554" s="1"/>
  <c r="S24" i="1554"/>
  <c r="R24" i="1554"/>
  <c r="E24" i="1554"/>
  <c r="AG22" i="1554"/>
  <c r="AB22" i="1554"/>
  <c r="U22" i="1554"/>
  <c r="T22" i="1554"/>
  <c r="Z22" i="1554" s="1"/>
  <c r="S22" i="1554"/>
  <c r="R22" i="1554"/>
  <c r="E22" i="1554"/>
  <c r="AG20" i="1554"/>
  <c r="AB20" i="1554"/>
  <c r="U20" i="1554"/>
  <c r="T20" i="1554"/>
  <c r="Z20" i="1554" s="1"/>
  <c r="S20" i="1554"/>
  <c r="R20" i="1554"/>
  <c r="E20" i="1554"/>
  <c r="AG18" i="1554"/>
  <c r="AB18" i="1554"/>
  <c r="U18" i="1554"/>
  <c r="T18" i="1554"/>
  <c r="Z18" i="1554" s="1"/>
  <c r="S18" i="1554"/>
  <c r="R18" i="1554"/>
  <c r="E18" i="1554"/>
  <c r="AG16" i="1554"/>
  <c r="AB16" i="1554"/>
  <c r="U16" i="1554"/>
  <c r="T16" i="1554"/>
  <c r="Z16" i="1554" s="1"/>
  <c r="S16" i="1554"/>
  <c r="R16" i="1554"/>
  <c r="E16" i="1554"/>
  <c r="AG14" i="1554"/>
  <c r="AB14" i="1554"/>
  <c r="U14" i="1554"/>
  <c r="T14" i="1554"/>
  <c r="Z14" i="1554" s="1"/>
  <c r="S14" i="1554"/>
  <c r="R14" i="1554"/>
  <c r="E14" i="1554"/>
  <c r="T12" i="1554"/>
  <c r="Z12" i="1554" s="1"/>
  <c r="AB12" i="1554" s="1"/>
  <c r="S12" i="1554"/>
  <c r="R12" i="1554"/>
  <c r="E12" i="1554"/>
  <c r="AO8" i="1554"/>
  <c r="AT9" i="1554" s="1"/>
  <c r="AT8" i="1554" s="1"/>
  <c r="AQ8" i="1554" s="1"/>
  <c r="AD8" i="1554"/>
  <c r="A8" i="1554"/>
  <c r="AD7" i="1554"/>
  <c r="AI6" i="1554"/>
  <c r="O6" i="1554"/>
  <c r="D6" i="1554"/>
  <c r="AN5" i="1554"/>
  <c r="AE5" i="1554"/>
  <c r="U5" i="1554"/>
  <c r="G5" i="1554"/>
  <c r="AL37" i="1554" s="1"/>
  <c r="AL4" i="1554"/>
  <c r="C3" i="1554"/>
  <c r="AN58" i="1553"/>
  <c r="Y58" i="1553"/>
  <c r="AH50" i="1553"/>
  <c r="P50" i="1553"/>
  <c r="E50" i="1553"/>
  <c r="AJ49" i="1553"/>
  <c r="AC49" i="1553"/>
  <c r="E49" i="1553"/>
  <c r="A48" i="1553"/>
  <c r="M47" i="1553"/>
  <c r="M46" i="1553"/>
  <c r="Q46" i="1553" s="1"/>
  <c r="H46" i="1553"/>
  <c r="AR44" i="1553"/>
  <c r="AO44" i="1553"/>
  <c r="AO45" i="1553" s="1"/>
  <c r="AL44" i="1553"/>
  <c r="AL45" i="1553" s="1"/>
  <c r="AI44" i="1553"/>
  <c r="AI45" i="1553" s="1"/>
  <c r="AF44" i="1553"/>
  <c r="AC44" i="1553"/>
  <c r="AC45" i="1553" s="1"/>
  <c r="Z44" i="1553"/>
  <c r="Z45" i="1553" s="1"/>
  <c r="F44" i="1553"/>
  <c r="Q42" i="1553"/>
  <c r="W40" i="1553"/>
  <c r="T40" i="1553"/>
  <c r="Q40" i="1553"/>
  <c r="AS39" i="1553"/>
  <c r="F40" i="1553" s="1"/>
  <c r="AO39" i="1553"/>
  <c r="F43" i="1553" s="1"/>
  <c r="W39" i="1553"/>
  <c r="F42" i="1553" s="1"/>
  <c r="V39" i="1553"/>
  <c r="J39" i="1553"/>
  <c r="I39" i="1553"/>
  <c r="W38" i="1553"/>
  <c r="V38" i="1553"/>
  <c r="T36" i="1553"/>
  <c r="S36" i="1553"/>
  <c r="N36" i="1553"/>
  <c r="H36" i="1553"/>
  <c r="G36" i="1553"/>
  <c r="F36" i="1553"/>
  <c r="C36" i="1553"/>
  <c r="AG34" i="1553"/>
  <c r="AB34" i="1553"/>
  <c r="U34" i="1553"/>
  <c r="T34" i="1553"/>
  <c r="Z34" i="1553" s="1"/>
  <c r="S34" i="1553"/>
  <c r="R34" i="1553"/>
  <c r="E34" i="1553"/>
  <c r="AG32" i="1553"/>
  <c r="AB32" i="1553"/>
  <c r="U32" i="1553"/>
  <c r="T32" i="1553"/>
  <c r="Z32" i="1553" s="1"/>
  <c r="S32" i="1553"/>
  <c r="R32" i="1553"/>
  <c r="E32" i="1553"/>
  <c r="AG30" i="1553"/>
  <c r="AB30" i="1553"/>
  <c r="U30" i="1553"/>
  <c r="T30" i="1553"/>
  <c r="Z30" i="1553" s="1"/>
  <c r="S30" i="1553"/>
  <c r="R30" i="1553"/>
  <c r="E30" i="1553"/>
  <c r="AG28" i="1553"/>
  <c r="AB28" i="1553"/>
  <c r="U28" i="1553"/>
  <c r="T28" i="1553"/>
  <c r="Z28" i="1553" s="1"/>
  <c r="S28" i="1553"/>
  <c r="R28" i="1553"/>
  <c r="E28" i="1553"/>
  <c r="AG26" i="1553"/>
  <c r="AB26" i="1553"/>
  <c r="U26" i="1553"/>
  <c r="T26" i="1553"/>
  <c r="Z26" i="1553" s="1"/>
  <c r="S26" i="1553"/>
  <c r="R26" i="1553"/>
  <c r="E26" i="1553"/>
  <c r="AG24" i="1553"/>
  <c r="AB24" i="1553"/>
  <c r="U24" i="1553"/>
  <c r="T24" i="1553"/>
  <c r="Z24" i="1553" s="1"/>
  <c r="S24" i="1553"/>
  <c r="R24" i="1553"/>
  <c r="E24" i="1553"/>
  <c r="AG22" i="1553"/>
  <c r="AB22" i="1553"/>
  <c r="U22" i="1553"/>
  <c r="T22" i="1553"/>
  <c r="Z22" i="1553" s="1"/>
  <c r="S22" i="1553"/>
  <c r="R22" i="1553"/>
  <c r="E22" i="1553"/>
  <c r="AG20" i="1553"/>
  <c r="AB20" i="1553"/>
  <c r="U20" i="1553"/>
  <c r="T20" i="1553"/>
  <c r="Z20" i="1553" s="1"/>
  <c r="S20" i="1553"/>
  <c r="R20" i="1553"/>
  <c r="E20" i="1553"/>
  <c r="AG18" i="1553"/>
  <c r="AB18" i="1553"/>
  <c r="U18" i="1553"/>
  <c r="T18" i="1553"/>
  <c r="Z18" i="1553" s="1"/>
  <c r="S18" i="1553"/>
  <c r="R18" i="1553"/>
  <c r="E18" i="1553"/>
  <c r="AG16" i="1553"/>
  <c r="AB16" i="1553"/>
  <c r="U16" i="1553"/>
  <c r="T16" i="1553"/>
  <c r="Z16" i="1553" s="1"/>
  <c r="S16" i="1553"/>
  <c r="R16" i="1553"/>
  <c r="E16" i="1553"/>
  <c r="T14" i="1553"/>
  <c r="Z14" i="1553" s="1"/>
  <c r="AG14" i="1553" s="1"/>
  <c r="S14" i="1553"/>
  <c r="R14" i="1553"/>
  <c r="E14" i="1553"/>
  <c r="T12" i="1553"/>
  <c r="S12" i="1553"/>
  <c r="R12" i="1553"/>
  <c r="E12" i="1553"/>
  <c r="AO8" i="1553"/>
  <c r="AT9" i="1553" s="1"/>
  <c r="AT8" i="1553" s="1"/>
  <c r="AQ8" i="1553" s="1"/>
  <c r="AD8" i="1553"/>
  <c r="A8" i="1553"/>
  <c r="AD7" i="1553"/>
  <c r="AI6" i="1553"/>
  <c r="O6" i="1553"/>
  <c r="D6" i="1553"/>
  <c r="AN5" i="1553"/>
  <c r="AE5" i="1553"/>
  <c r="U5" i="1553"/>
  <c r="G5" i="1553"/>
  <c r="AL37" i="1553" s="1"/>
  <c r="AL4" i="1553"/>
  <c r="C3" i="1553"/>
  <c r="AN58" i="1552"/>
  <c r="Y58" i="1552"/>
  <c r="AH50" i="1552"/>
  <c r="P50" i="1552"/>
  <c r="E50" i="1552"/>
  <c r="AJ49" i="1552"/>
  <c r="AC49" i="1552"/>
  <c r="E49" i="1552"/>
  <c r="A48" i="1552"/>
  <c r="H46" i="1552" s="1"/>
  <c r="M47" i="1552"/>
  <c r="M46" i="1552"/>
  <c r="Q46" i="1552" s="1"/>
  <c r="AR44" i="1552"/>
  <c r="AR45" i="1552" s="1"/>
  <c r="AO44" i="1552"/>
  <c r="AO45" i="1552" s="1"/>
  <c r="AL44" i="1552"/>
  <c r="AL45" i="1552" s="1"/>
  <c r="AI44" i="1552"/>
  <c r="AI45" i="1552" s="1"/>
  <c r="AF44" i="1552"/>
  <c r="AF45" i="1552" s="1"/>
  <c r="AC44" i="1552"/>
  <c r="AC45" i="1552" s="1"/>
  <c r="Z44" i="1552"/>
  <c r="Z45" i="1552" s="1"/>
  <c r="F44" i="1552"/>
  <c r="Q42" i="1552"/>
  <c r="W40" i="1552"/>
  <c r="T40" i="1552"/>
  <c r="Q40" i="1552"/>
  <c r="AS39" i="1552"/>
  <c r="F40" i="1552" s="1"/>
  <c r="AO39" i="1552"/>
  <c r="F43" i="1552" s="1"/>
  <c r="W39" i="1552"/>
  <c r="F42" i="1552" s="1"/>
  <c r="V39" i="1552"/>
  <c r="J39" i="1552"/>
  <c r="I39" i="1552"/>
  <c r="W38" i="1552"/>
  <c r="V38" i="1552"/>
  <c r="T36" i="1552"/>
  <c r="S36" i="1552"/>
  <c r="N36" i="1552"/>
  <c r="H36" i="1552"/>
  <c r="G36" i="1552"/>
  <c r="F36" i="1552"/>
  <c r="C36" i="1552"/>
  <c r="AG34" i="1552"/>
  <c r="AB34" i="1552"/>
  <c r="U34" i="1552"/>
  <c r="T34" i="1552"/>
  <c r="Z34" i="1552" s="1"/>
  <c r="S34" i="1552"/>
  <c r="R34" i="1552"/>
  <c r="E34" i="1552"/>
  <c r="AG32" i="1552"/>
  <c r="AB32" i="1552"/>
  <c r="U32" i="1552"/>
  <c r="T32" i="1552"/>
  <c r="Z32" i="1552" s="1"/>
  <c r="S32" i="1552"/>
  <c r="R32" i="1552"/>
  <c r="E32" i="1552"/>
  <c r="AG30" i="1552"/>
  <c r="AB30" i="1552"/>
  <c r="U30" i="1552"/>
  <c r="T30" i="1552"/>
  <c r="Z30" i="1552" s="1"/>
  <c r="S30" i="1552"/>
  <c r="R30" i="1552"/>
  <c r="E30" i="1552"/>
  <c r="AG28" i="1552"/>
  <c r="AB28" i="1552"/>
  <c r="U28" i="1552"/>
  <c r="T28" i="1552"/>
  <c r="Z28" i="1552" s="1"/>
  <c r="S28" i="1552"/>
  <c r="R28" i="1552"/>
  <c r="E28" i="1552"/>
  <c r="AG26" i="1552"/>
  <c r="AB26" i="1552"/>
  <c r="U26" i="1552"/>
  <c r="T26" i="1552"/>
  <c r="Z26" i="1552" s="1"/>
  <c r="S26" i="1552"/>
  <c r="R26" i="1552"/>
  <c r="E26" i="1552"/>
  <c r="AG24" i="1552"/>
  <c r="AB24" i="1552"/>
  <c r="U24" i="1552"/>
  <c r="T24" i="1552"/>
  <c r="Z24" i="1552" s="1"/>
  <c r="S24" i="1552"/>
  <c r="R24" i="1552"/>
  <c r="E24" i="1552"/>
  <c r="AG22" i="1552"/>
  <c r="AB22" i="1552"/>
  <c r="U22" i="1552"/>
  <c r="T22" i="1552"/>
  <c r="Z22" i="1552" s="1"/>
  <c r="S22" i="1552"/>
  <c r="R22" i="1552"/>
  <c r="E22" i="1552"/>
  <c r="AG20" i="1552"/>
  <c r="AB20" i="1552"/>
  <c r="U20" i="1552"/>
  <c r="T20" i="1552"/>
  <c r="Z20" i="1552" s="1"/>
  <c r="S20" i="1552"/>
  <c r="R20" i="1552"/>
  <c r="E20" i="1552"/>
  <c r="AG18" i="1552"/>
  <c r="AB18" i="1552"/>
  <c r="U18" i="1552"/>
  <c r="T18" i="1552"/>
  <c r="Z18" i="1552" s="1"/>
  <c r="S18" i="1552"/>
  <c r="R18" i="1552"/>
  <c r="E18" i="1552"/>
  <c r="AG16" i="1552"/>
  <c r="AB16" i="1552"/>
  <c r="U16" i="1552"/>
  <c r="T16" i="1552"/>
  <c r="Z16" i="1552" s="1"/>
  <c r="S16" i="1552"/>
  <c r="R16" i="1552"/>
  <c r="E16" i="1552"/>
  <c r="T14" i="1552"/>
  <c r="Z14" i="1552" s="1"/>
  <c r="AG14" i="1552" s="1"/>
  <c r="S14" i="1552"/>
  <c r="R14" i="1552"/>
  <c r="E14" i="1552"/>
  <c r="T12" i="1552"/>
  <c r="S12" i="1552"/>
  <c r="R12" i="1552"/>
  <c r="E12" i="1552"/>
  <c r="AO8" i="1552"/>
  <c r="AT9" i="1552" s="1"/>
  <c r="AT8" i="1552" s="1"/>
  <c r="AQ8" i="1552" s="1"/>
  <c r="AD8" i="1552"/>
  <c r="A8" i="1552"/>
  <c r="AD7" i="1552"/>
  <c r="AI6" i="1552"/>
  <c r="O6" i="1552"/>
  <c r="D6" i="1552"/>
  <c r="AN5" i="1552"/>
  <c r="AE5" i="1552"/>
  <c r="U5" i="1552"/>
  <c r="G5" i="1552"/>
  <c r="AL37" i="1552" s="1"/>
  <c r="AL4" i="1552"/>
  <c r="C3" i="1552"/>
  <c r="AN58" i="1551"/>
  <c r="Y58" i="1551"/>
  <c r="AH50" i="1551"/>
  <c r="P50" i="1551"/>
  <c r="E50" i="1551"/>
  <c r="AJ49" i="1551"/>
  <c r="AC49" i="1551"/>
  <c r="E49" i="1551"/>
  <c r="A48" i="1551"/>
  <c r="M47" i="1551"/>
  <c r="M46" i="1551"/>
  <c r="Q46" i="1551" s="1"/>
  <c r="H46" i="1551"/>
  <c r="F44" i="1551"/>
  <c r="Q42" i="1551"/>
  <c r="W40" i="1551"/>
  <c r="T40" i="1551"/>
  <c r="Q40" i="1551"/>
  <c r="AS39" i="1551"/>
  <c r="F40" i="1551" s="1"/>
  <c r="AO39" i="1551"/>
  <c r="F43" i="1551" s="1"/>
  <c r="W39" i="1551"/>
  <c r="F42" i="1551" s="1"/>
  <c r="V39" i="1551"/>
  <c r="J39" i="1551"/>
  <c r="I39" i="1551"/>
  <c r="W38" i="1551"/>
  <c r="V38" i="1551"/>
  <c r="T36" i="1551"/>
  <c r="S36" i="1551"/>
  <c r="N36" i="1551"/>
  <c r="H36" i="1551"/>
  <c r="G36" i="1551"/>
  <c r="F36" i="1551"/>
  <c r="C36" i="1551"/>
  <c r="AG34" i="1551"/>
  <c r="AB34" i="1551"/>
  <c r="U34" i="1551"/>
  <c r="T34" i="1551"/>
  <c r="Z34" i="1551" s="1"/>
  <c r="S34" i="1551"/>
  <c r="R34" i="1551"/>
  <c r="E34" i="1551"/>
  <c r="AG32" i="1551"/>
  <c r="AB32" i="1551"/>
  <c r="U32" i="1551"/>
  <c r="T32" i="1551"/>
  <c r="Z32" i="1551" s="1"/>
  <c r="S32" i="1551"/>
  <c r="R32" i="1551"/>
  <c r="E32" i="1551"/>
  <c r="AG30" i="1551"/>
  <c r="AB30" i="1551"/>
  <c r="U30" i="1551"/>
  <c r="T30" i="1551"/>
  <c r="Z30" i="1551" s="1"/>
  <c r="S30" i="1551"/>
  <c r="R30" i="1551"/>
  <c r="E30" i="1551"/>
  <c r="AG28" i="1551"/>
  <c r="AB28" i="1551"/>
  <c r="U28" i="1551"/>
  <c r="T28" i="1551"/>
  <c r="Z28" i="1551" s="1"/>
  <c r="S28" i="1551"/>
  <c r="R28" i="1551"/>
  <c r="E28" i="1551"/>
  <c r="AG26" i="1551"/>
  <c r="AB26" i="1551"/>
  <c r="U26" i="1551"/>
  <c r="T26" i="1551"/>
  <c r="Z26" i="1551" s="1"/>
  <c r="S26" i="1551"/>
  <c r="R26" i="1551"/>
  <c r="E26" i="1551"/>
  <c r="AG24" i="1551"/>
  <c r="AB24" i="1551"/>
  <c r="U24" i="1551"/>
  <c r="T24" i="1551"/>
  <c r="Z24" i="1551" s="1"/>
  <c r="S24" i="1551"/>
  <c r="R24" i="1551"/>
  <c r="E24" i="1551"/>
  <c r="T22" i="1551"/>
  <c r="Z22" i="1551" s="1"/>
  <c r="AB22" i="1551" s="1"/>
  <c r="S22" i="1551"/>
  <c r="R22" i="1551"/>
  <c r="E22" i="1551"/>
  <c r="T20" i="1551"/>
  <c r="Z20" i="1551" s="1"/>
  <c r="AB20" i="1551" s="1"/>
  <c r="S20" i="1551"/>
  <c r="R20" i="1551"/>
  <c r="E20" i="1551"/>
  <c r="AG18" i="1551"/>
  <c r="AB18" i="1551"/>
  <c r="U18" i="1551"/>
  <c r="T18" i="1551"/>
  <c r="Z18" i="1551" s="1"/>
  <c r="S18" i="1551"/>
  <c r="R18" i="1551"/>
  <c r="E18" i="1551"/>
  <c r="T16" i="1551"/>
  <c r="Z16" i="1551" s="1"/>
  <c r="AB16" i="1551" s="1"/>
  <c r="S16" i="1551"/>
  <c r="R16" i="1551"/>
  <c r="E16" i="1551"/>
  <c r="T14" i="1551"/>
  <c r="Z14" i="1551" s="1"/>
  <c r="AG14" i="1551" s="1"/>
  <c r="S14" i="1551"/>
  <c r="R14" i="1551"/>
  <c r="E14" i="1551"/>
  <c r="T12" i="1551"/>
  <c r="S12" i="1551"/>
  <c r="R12" i="1551"/>
  <c r="E12" i="1551"/>
  <c r="AO8" i="1551"/>
  <c r="AT9" i="1551" s="1"/>
  <c r="AT8" i="1551" s="1"/>
  <c r="AQ8" i="1551" s="1"/>
  <c r="AD8" i="1551"/>
  <c r="A8" i="1551"/>
  <c r="AD7" i="1551"/>
  <c r="AI6" i="1551"/>
  <c r="O6" i="1551"/>
  <c r="D6" i="1551"/>
  <c r="AN5" i="1551"/>
  <c r="AE5" i="1551"/>
  <c r="U5" i="1551"/>
  <c r="G5" i="1551"/>
  <c r="AL37" i="1551" s="1"/>
  <c r="AL4" i="1551"/>
  <c r="C3" i="1551"/>
  <c r="AN58" i="1550"/>
  <c r="Y58" i="1550"/>
  <c r="AH50" i="1550"/>
  <c r="P50" i="1550"/>
  <c r="E50" i="1550"/>
  <c r="AJ49" i="1550"/>
  <c r="AC49" i="1550"/>
  <c r="E49" i="1550"/>
  <c r="A48" i="1550"/>
  <c r="H46" i="1550" s="1"/>
  <c r="M47" i="1550"/>
  <c r="M46" i="1550"/>
  <c r="Q46" i="1550" s="1"/>
  <c r="F44" i="1550"/>
  <c r="Q42" i="1550"/>
  <c r="W40" i="1550"/>
  <c r="T40" i="1550"/>
  <c r="Q40" i="1550"/>
  <c r="AS39" i="1550"/>
  <c r="F40" i="1550" s="1"/>
  <c r="AO39" i="1550"/>
  <c r="F43" i="1550" s="1"/>
  <c r="W39" i="1550"/>
  <c r="F42" i="1550" s="1"/>
  <c r="V39" i="1550"/>
  <c r="J39" i="1550"/>
  <c r="I39" i="1550"/>
  <c r="W38" i="1550"/>
  <c r="V38" i="1550"/>
  <c r="T36" i="1550"/>
  <c r="S36" i="1550"/>
  <c r="N36" i="1550"/>
  <c r="H36" i="1550"/>
  <c r="G36" i="1550"/>
  <c r="F36" i="1550"/>
  <c r="C36" i="1550"/>
  <c r="AG34" i="1550"/>
  <c r="AB34" i="1550"/>
  <c r="U34" i="1550"/>
  <c r="T34" i="1550"/>
  <c r="Z34" i="1550" s="1"/>
  <c r="S34" i="1550"/>
  <c r="R34" i="1550"/>
  <c r="E34" i="1550"/>
  <c r="AG32" i="1550"/>
  <c r="AB32" i="1550"/>
  <c r="U32" i="1550"/>
  <c r="T32" i="1550"/>
  <c r="Z32" i="1550" s="1"/>
  <c r="S32" i="1550"/>
  <c r="R32" i="1550"/>
  <c r="E32" i="1550"/>
  <c r="AG30" i="1550"/>
  <c r="AB30" i="1550"/>
  <c r="U30" i="1550"/>
  <c r="T30" i="1550"/>
  <c r="Z30" i="1550" s="1"/>
  <c r="S30" i="1550"/>
  <c r="R30" i="1550"/>
  <c r="E30" i="1550"/>
  <c r="AG28" i="1550"/>
  <c r="AB28" i="1550"/>
  <c r="U28" i="1550"/>
  <c r="T28" i="1550"/>
  <c r="Z28" i="1550" s="1"/>
  <c r="S28" i="1550"/>
  <c r="R28" i="1550"/>
  <c r="E28" i="1550"/>
  <c r="AG26" i="1550"/>
  <c r="AB26" i="1550"/>
  <c r="U26" i="1550"/>
  <c r="T26" i="1550"/>
  <c r="Z26" i="1550" s="1"/>
  <c r="S26" i="1550"/>
  <c r="R26" i="1550"/>
  <c r="E26" i="1550"/>
  <c r="AG24" i="1550"/>
  <c r="AB24" i="1550"/>
  <c r="U24" i="1550"/>
  <c r="T24" i="1550"/>
  <c r="Z24" i="1550" s="1"/>
  <c r="S24" i="1550"/>
  <c r="R24" i="1550"/>
  <c r="E24" i="1550"/>
  <c r="AG22" i="1550"/>
  <c r="AB22" i="1550"/>
  <c r="U22" i="1550"/>
  <c r="T22" i="1550"/>
  <c r="Z22" i="1550" s="1"/>
  <c r="S22" i="1550"/>
  <c r="R22" i="1550"/>
  <c r="E22" i="1550"/>
  <c r="AG20" i="1550"/>
  <c r="AB20" i="1550"/>
  <c r="U20" i="1550"/>
  <c r="T20" i="1550"/>
  <c r="Z20" i="1550" s="1"/>
  <c r="S20" i="1550"/>
  <c r="R20" i="1550"/>
  <c r="E20" i="1550"/>
  <c r="T18" i="1550"/>
  <c r="Z18" i="1550" s="1"/>
  <c r="AG18" i="1550" s="1"/>
  <c r="S18" i="1550"/>
  <c r="R18" i="1550"/>
  <c r="E18" i="1550"/>
  <c r="T16" i="1550"/>
  <c r="Z16" i="1550" s="1"/>
  <c r="AG16" i="1550" s="1"/>
  <c r="S16" i="1550"/>
  <c r="R16" i="1550"/>
  <c r="E16" i="1550"/>
  <c r="T14" i="1550"/>
  <c r="Z14" i="1550" s="1"/>
  <c r="AG14" i="1550" s="1"/>
  <c r="S14" i="1550"/>
  <c r="R14" i="1550"/>
  <c r="E14" i="1550"/>
  <c r="T12" i="1550"/>
  <c r="Z12" i="1550" s="1"/>
  <c r="AB12" i="1550" s="1"/>
  <c r="S12" i="1550"/>
  <c r="R12" i="1550"/>
  <c r="E12" i="1550"/>
  <c r="AO8" i="1550"/>
  <c r="AT9" i="1550" s="1"/>
  <c r="AT8" i="1550" s="1"/>
  <c r="AQ8" i="1550" s="1"/>
  <c r="AD8" i="1550"/>
  <c r="A8" i="1550"/>
  <c r="AD7" i="1550"/>
  <c r="AI6" i="1550"/>
  <c r="O6" i="1550"/>
  <c r="D6" i="1550"/>
  <c r="AN5" i="1550"/>
  <c r="AE5" i="1550"/>
  <c r="U5" i="1550"/>
  <c r="G5" i="1550"/>
  <c r="AL37" i="1550" s="1"/>
  <c r="AL4" i="1550"/>
  <c r="C3" i="1550"/>
  <c r="AN58" i="1549"/>
  <c r="Y58" i="1549"/>
  <c r="AH50" i="1549"/>
  <c r="P50" i="1549"/>
  <c r="E50" i="1549"/>
  <c r="AJ49" i="1549"/>
  <c r="AC49" i="1549"/>
  <c r="E49" i="1549"/>
  <c r="A48" i="1549"/>
  <c r="H46" i="1549" s="1"/>
  <c r="M47" i="1549"/>
  <c r="M46" i="1549"/>
  <c r="Q46" i="1549" s="1"/>
  <c r="AR44" i="1549"/>
  <c r="AR45" i="1549" s="1"/>
  <c r="AO44" i="1549"/>
  <c r="AO45" i="1549" s="1"/>
  <c r="AL44" i="1549"/>
  <c r="AI44" i="1549"/>
  <c r="AI45" i="1549" s="1"/>
  <c r="AF44" i="1549"/>
  <c r="AF45" i="1549" s="1"/>
  <c r="AC44" i="1549"/>
  <c r="AC45" i="1549" s="1"/>
  <c r="Z44" i="1549"/>
  <c r="Z45" i="1549" s="1"/>
  <c r="F44" i="1549"/>
  <c r="Q42" i="1549"/>
  <c r="W40" i="1549"/>
  <c r="T40" i="1549"/>
  <c r="Q40" i="1549"/>
  <c r="AS39" i="1549"/>
  <c r="F40" i="1549" s="1"/>
  <c r="AO39" i="1549"/>
  <c r="F43" i="1549" s="1"/>
  <c r="W39" i="1549"/>
  <c r="F42" i="1549" s="1"/>
  <c r="V39" i="1549"/>
  <c r="J39" i="1549"/>
  <c r="I39" i="1549"/>
  <c r="W38" i="1549"/>
  <c r="V38" i="1549"/>
  <c r="T36" i="1549"/>
  <c r="S36" i="1549"/>
  <c r="N36" i="1549"/>
  <c r="H36" i="1549"/>
  <c r="G36" i="1549"/>
  <c r="F36" i="1549"/>
  <c r="C36" i="1549"/>
  <c r="AG34" i="1549"/>
  <c r="AB34" i="1549"/>
  <c r="U34" i="1549"/>
  <c r="T34" i="1549"/>
  <c r="Z34" i="1549" s="1"/>
  <c r="S34" i="1549"/>
  <c r="R34" i="1549"/>
  <c r="E34" i="1549"/>
  <c r="AG32" i="1549"/>
  <c r="AB32" i="1549"/>
  <c r="U32" i="1549"/>
  <c r="T32" i="1549"/>
  <c r="Z32" i="1549" s="1"/>
  <c r="S32" i="1549"/>
  <c r="R32" i="1549"/>
  <c r="E32" i="1549"/>
  <c r="AG30" i="1549"/>
  <c r="AB30" i="1549"/>
  <c r="U30" i="1549"/>
  <c r="T30" i="1549"/>
  <c r="Z30" i="1549" s="1"/>
  <c r="S30" i="1549"/>
  <c r="R30" i="1549"/>
  <c r="E30" i="1549"/>
  <c r="AG28" i="1549"/>
  <c r="AB28" i="1549"/>
  <c r="U28" i="1549"/>
  <c r="T28" i="1549"/>
  <c r="Z28" i="1549" s="1"/>
  <c r="S28" i="1549"/>
  <c r="R28" i="1549"/>
  <c r="E28" i="1549"/>
  <c r="AG26" i="1549"/>
  <c r="AB26" i="1549"/>
  <c r="U26" i="1549"/>
  <c r="T26" i="1549"/>
  <c r="Z26" i="1549" s="1"/>
  <c r="S26" i="1549"/>
  <c r="R26" i="1549"/>
  <c r="E26" i="1549"/>
  <c r="AG24" i="1549"/>
  <c r="AB24" i="1549"/>
  <c r="U24" i="1549"/>
  <c r="T24" i="1549"/>
  <c r="Z24" i="1549" s="1"/>
  <c r="S24" i="1549"/>
  <c r="R24" i="1549"/>
  <c r="E24" i="1549"/>
  <c r="AG22" i="1549"/>
  <c r="AB22" i="1549"/>
  <c r="U22" i="1549"/>
  <c r="T22" i="1549"/>
  <c r="Z22" i="1549" s="1"/>
  <c r="S22" i="1549"/>
  <c r="R22" i="1549"/>
  <c r="E22" i="1549"/>
  <c r="AG20" i="1549"/>
  <c r="AB20" i="1549"/>
  <c r="U20" i="1549"/>
  <c r="T20" i="1549"/>
  <c r="Z20" i="1549" s="1"/>
  <c r="S20" i="1549"/>
  <c r="R20" i="1549"/>
  <c r="E20" i="1549"/>
  <c r="AG18" i="1549"/>
  <c r="AB18" i="1549"/>
  <c r="U18" i="1549"/>
  <c r="T18" i="1549"/>
  <c r="Z18" i="1549" s="1"/>
  <c r="S18" i="1549"/>
  <c r="R18" i="1549"/>
  <c r="E18" i="1549"/>
  <c r="AG16" i="1549"/>
  <c r="AB16" i="1549"/>
  <c r="U16" i="1549"/>
  <c r="T16" i="1549"/>
  <c r="Z16" i="1549" s="1"/>
  <c r="S16" i="1549"/>
  <c r="R16" i="1549"/>
  <c r="E16" i="1549"/>
  <c r="AG14" i="1549"/>
  <c r="AB14" i="1549"/>
  <c r="U14" i="1549"/>
  <c r="T14" i="1549"/>
  <c r="Z14" i="1549" s="1"/>
  <c r="S14" i="1549"/>
  <c r="R14" i="1549"/>
  <c r="E14" i="1549"/>
  <c r="T12" i="1549"/>
  <c r="Z12" i="1549" s="1"/>
  <c r="AB12" i="1549" s="1"/>
  <c r="S12" i="1549"/>
  <c r="R12" i="1549"/>
  <c r="E12" i="1549"/>
  <c r="AO8" i="1549"/>
  <c r="AT9" i="1549" s="1"/>
  <c r="AT8" i="1549" s="1"/>
  <c r="AQ8" i="1549" s="1"/>
  <c r="AD8" i="1549"/>
  <c r="A8" i="1549"/>
  <c r="AD7" i="1549"/>
  <c r="AI6" i="1549"/>
  <c r="O6" i="1549"/>
  <c r="D6" i="1549"/>
  <c r="AN5" i="1549"/>
  <c r="AE5" i="1549"/>
  <c r="U5" i="1549"/>
  <c r="G5" i="1549"/>
  <c r="AL37" i="1549" s="1"/>
  <c r="AL4" i="1549"/>
  <c r="C3" i="1549"/>
  <c r="AB14" i="1553" l="1"/>
  <c r="U14" i="1553"/>
  <c r="U22" i="1551"/>
  <c r="AG22" i="1551"/>
  <c r="AB14" i="1552"/>
  <c r="U14" i="1552"/>
  <c r="AB18" i="1550"/>
  <c r="U18" i="1550"/>
  <c r="U20" i="1551"/>
  <c r="AG20" i="1551"/>
  <c r="Z12" i="1553"/>
  <c r="Z36" i="1553" s="1"/>
  <c r="F41" i="1553" s="1"/>
  <c r="AB16" i="1550"/>
  <c r="U16" i="1550"/>
  <c r="Z12" i="1552"/>
  <c r="Z36" i="1552" s="1"/>
  <c r="AB36" i="1552" s="1"/>
  <c r="U12" i="1554"/>
  <c r="AG12" i="1554"/>
  <c r="AG36" i="1554" s="1"/>
  <c r="Q41" i="1554" s="1"/>
  <c r="Z36" i="1554"/>
  <c r="U16" i="1551"/>
  <c r="AG16" i="1551"/>
  <c r="AB14" i="1550"/>
  <c r="U14" i="1550"/>
  <c r="AB12" i="1552"/>
  <c r="AG12" i="1552"/>
  <c r="AG36" i="1552" s="1"/>
  <c r="Q41" i="1552" s="1"/>
  <c r="Z41" i="1552" s="1"/>
  <c r="AB14" i="1551"/>
  <c r="U14" i="1551"/>
  <c r="AB12" i="1553"/>
  <c r="U12" i="1553"/>
  <c r="AG12" i="1553"/>
  <c r="AG36" i="1553" s="1"/>
  <c r="Q41" i="1553" s="1"/>
  <c r="Z41" i="1553" s="1"/>
  <c r="U12" i="1549"/>
  <c r="AG12" i="1549"/>
  <c r="AG36" i="1549" s="1"/>
  <c r="Q41" i="1549" s="1"/>
  <c r="Z36" i="1549"/>
  <c r="Z44" i="1550"/>
  <c r="AR44" i="1550" s="1"/>
  <c r="AR45" i="1550" s="1"/>
  <c r="AL45" i="1549"/>
  <c r="AL45" i="1554"/>
  <c r="Z44" i="1551"/>
  <c r="AR44" i="1551" s="1"/>
  <c r="AR45" i="1551" s="1"/>
  <c r="Z12" i="1551"/>
  <c r="Z36" i="1551" s="1"/>
  <c r="F41" i="1551" s="1"/>
  <c r="U12" i="1551"/>
  <c r="U12" i="1550"/>
  <c r="AG12" i="1550"/>
  <c r="AG36" i="1550" s="1"/>
  <c r="Q41" i="1550" s="1"/>
  <c r="Z36" i="1550"/>
  <c r="AC44" i="1550"/>
  <c r="AC45" i="1550" s="1"/>
  <c r="AF44" i="1550"/>
  <c r="Z41" i="1554"/>
  <c r="AE39" i="1554"/>
  <c r="AF45" i="1553"/>
  <c r="AR45" i="1553"/>
  <c r="Z41" i="1550"/>
  <c r="Z41" i="1549"/>
  <c r="AE39" i="1553"/>
  <c r="AE39" i="1552"/>
  <c r="AE39" i="1551"/>
  <c r="AE39" i="1550"/>
  <c r="AE39" i="1549"/>
  <c r="AN58" i="1528"/>
  <c r="Y58" i="1528"/>
  <c r="AH50" i="1528"/>
  <c r="P50" i="1528"/>
  <c r="E50" i="1528"/>
  <c r="AJ49" i="1528"/>
  <c r="AC49" i="1528"/>
  <c r="E49" i="1528"/>
  <c r="A48" i="1528"/>
  <c r="M47" i="1528" s="1"/>
  <c r="M46" i="1528"/>
  <c r="W40" i="1528"/>
  <c r="T40" i="1528"/>
  <c r="Q40" i="1528"/>
  <c r="AS39" i="1528"/>
  <c r="F40" i="1528" s="1"/>
  <c r="AO39" i="1528"/>
  <c r="F43" i="1528" s="1"/>
  <c r="W39" i="1528"/>
  <c r="AE39" i="1528" s="1"/>
  <c r="V39" i="1528"/>
  <c r="J39" i="1528"/>
  <c r="I39" i="1528"/>
  <c r="W38" i="1528"/>
  <c r="V38" i="1528"/>
  <c r="T36" i="1528"/>
  <c r="S36" i="1528"/>
  <c r="N36" i="1528"/>
  <c r="H36" i="1528"/>
  <c r="G36" i="1528"/>
  <c r="F36" i="1528"/>
  <c r="C36" i="1528"/>
  <c r="F44" i="1528"/>
  <c r="AG34" i="1528"/>
  <c r="AB34" i="1528"/>
  <c r="U34" i="1528"/>
  <c r="T34" i="1528"/>
  <c r="Z34" i="1528" s="1"/>
  <c r="S34" i="1528"/>
  <c r="R34" i="1528"/>
  <c r="E34" i="1528"/>
  <c r="AG32" i="1528"/>
  <c r="AB32" i="1528"/>
  <c r="U32" i="1528"/>
  <c r="T32" i="1528"/>
  <c r="Z32" i="1528" s="1"/>
  <c r="S32" i="1528"/>
  <c r="R32" i="1528"/>
  <c r="E32" i="1528"/>
  <c r="AG30" i="1528"/>
  <c r="AB30" i="1528"/>
  <c r="U30" i="1528"/>
  <c r="T30" i="1528"/>
  <c r="Z30" i="1528" s="1"/>
  <c r="S30" i="1528"/>
  <c r="R30" i="1528"/>
  <c r="E30" i="1528"/>
  <c r="AG28" i="1528"/>
  <c r="AB28" i="1528"/>
  <c r="U28" i="1528"/>
  <c r="T28" i="1528"/>
  <c r="Z28" i="1528" s="1"/>
  <c r="S28" i="1528"/>
  <c r="R28" i="1528"/>
  <c r="E28" i="1528"/>
  <c r="AG26" i="1528"/>
  <c r="AB26" i="1528"/>
  <c r="U26" i="1528"/>
  <c r="T26" i="1528"/>
  <c r="Z26" i="1528" s="1"/>
  <c r="S26" i="1528"/>
  <c r="R26" i="1528"/>
  <c r="E26" i="1528"/>
  <c r="AG24" i="1528"/>
  <c r="AB24" i="1528"/>
  <c r="U24" i="1528"/>
  <c r="T24" i="1528"/>
  <c r="Z24" i="1528" s="1"/>
  <c r="S24" i="1528"/>
  <c r="R24" i="1528"/>
  <c r="E24" i="1528"/>
  <c r="AG22" i="1528"/>
  <c r="AB22" i="1528"/>
  <c r="U22" i="1528"/>
  <c r="T22" i="1528"/>
  <c r="Z22" i="1528" s="1"/>
  <c r="S22" i="1528"/>
  <c r="R22" i="1528"/>
  <c r="E22" i="1528"/>
  <c r="AG20" i="1528"/>
  <c r="AB20" i="1528"/>
  <c r="U20" i="1528"/>
  <c r="T20" i="1528"/>
  <c r="Z20" i="1528" s="1"/>
  <c r="S20" i="1528"/>
  <c r="R20" i="1528"/>
  <c r="E20" i="1528"/>
  <c r="AG18" i="1528"/>
  <c r="AB18" i="1528"/>
  <c r="U18" i="1528"/>
  <c r="T18" i="1528"/>
  <c r="Z18" i="1528" s="1"/>
  <c r="S18" i="1528"/>
  <c r="R18" i="1528"/>
  <c r="E18" i="1528"/>
  <c r="AG16" i="1528"/>
  <c r="AB16" i="1528"/>
  <c r="U16" i="1528"/>
  <c r="T16" i="1528"/>
  <c r="Z16" i="1528" s="1"/>
  <c r="S16" i="1528"/>
  <c r="R16" i="1528"/>
  <c r="E16" i="1528"/>
  <c r="AG14" i="1528"/>
  <c r="AB14" i="1528"/>
  <c r="U14" i="1528"/>
  <c r="T14" i="1528"/>
  <c r="Z14" i="1528" s="1"/>
  <c r="S14" i="1528"/>
  <c r="R14" i="1528"/>
  <c r="E14" i="1528"/>
  <c r="T12" i="1528"/>
  <c r="Z12" i="1528" s="1"/>
  <c r="S12" i="1528"/>
  <c r="E12" i="1528"/>
  <c r="R12" i="1528" s="1"/>
  <c r="Q42" i="1528" s="1"/>
  <c r="AO8" i="1528"/>
  <c r="AT9" i="1528" s="1"/>
  <c r="AT8" i="1528" s="1"/>
  <c r="AQ8" i="1528" s="1"/>
  <c r="AD8" i="1528"/>
  <c r="A8" i="1528"/>
  <c r="AD7" i="1528"/>
  <c r="AI6" i="1528"/>
  <c r="O6" i="1528"/>
  <c r="D6" i="1528"/>
  <c r="AN5" i="1528"/>
  <c r="AE5" i="1528"/>
  <c r="U5" i="1528"/>
  <c r="G5" i="1528"/>
  <c r="AL37" i="1528" s="1"/>
  <c r="Z44" i="1528" s="1"/>
  <c r="Z45" i="1528" s="1"/>
  <c r="AL4" i="1528"/>
  <c r="C3" i="1528"/>
  <c r="B2" i="133"/>
  <c r="A1" i="133"/>
  <c r="Q46" i="1528"/>
  <c r="C2" i="133"/>
  <c r="D2" i="133" s="1"/>
  <c r="E2" i="133" s="1"/>
  <c r="F2" i="133" s="1"/>
  <c r="G2" i="133" s="1"/>
  <c r="H2" i="133" s="1"/>
  <c r="I2" i="133" s="1"/>
  <c r="J2" i="133" s="1"/>
  <c r="K2" i="133" s="1"/>
  <c r="L2" i="133" s="1"/>
  <c r="M2" i="133" s="1"/>
  <c r="N2" i="133" s="1"/>
  <c r="O2" i="133" s="1"/>
  <c r="P2" i="133" s="1"/>
  <c r="Q2" i="133" s="1"/>
  <c r="R2" i="133" s="1"/>
  <c r="S2" i="133" s="1"/>
  <c r="T2" i="133" s="1"/>
  <c r="U2" i="133" s="1"/>
  <c r="V2" i="133" s="1"/>
  <c r="W2" i="133" s="1"/>
  <c r="X2" i="133" s="1"/>
  <c r="Y2" i="133" s="1"/>
  <c r="Z2" i="133" s="1"/>
  <c r="AA2" i="133" s="1"/>
  <c r="AB2" i="133" s="1"/>
  <c r="AC2" i="133" s="1"/>
  <c r="AD2" i="133" s="1"/>
  <c r="AE2" i="133" s="1"/>
  <c r="AF2" i="133" s="1"/>
  <c r="AG2" i="133" s="1"/>
  <c r="AH2" i="133" s="1"/>
  <c r="AI2" i="133" s="1"/>
  <c r="AJ2" i="133" s="1"/>
  <c r="AK2" i="133" s="1"/>
  <c r="AL2" i="133" s="1"/>
  <c r="AM2" i="133" s="1"/>
  <c r="AN2" i="133" s="1"/>
  <c r="AO2" i="133" s="1"/>
  <c r="AP2" i="133" s="1"/>
  <c r="AQ2" i="133" s="1"/>
  <c r="AR2" i="133" s="1"/>
  <c r="AS2" i="133" s="1"/>
  <c r="AT2" i="133" s="1"/>
  <c r="AU2" i="133" s="1"/>
  <c r="AV2" i="133" s="1"/>
  <c r="AW2" i="133" s="1"/>
  <c r="AX2" i="133" s="1"/>
  <c r="AY2" i="133" s="1"/>
  <c r="AZ2" i="133" s="1"/>
  <c r="BA2" i="133" s="1"/>
  <c r="BB2" i="133" s="1"/>
  <c r="BC2" i="133" s="1"/>
  <c r="BD2" i="133" s="1"/>
  <c r="BE2" i="133" s="1"/>
  <c r="BF2" i="133" s="1"/>
  <c r="BG2" i="133" s="1"/>
  <c r="BH2" i="133" s="1"/>
  <c r="BI2" i="133" s="1"/>
  <c r="BJ2" i="133" s="1"/>
  <c r="BK2" i="133" s="1"/>
  <c r="BL2" i="133" s="1"/>
  <c r="BM2" i="133" s="1"/>
  <c r="BN2" i="133" s="1"/>
  <c r="BO2" i="133" s="1"/>
  <c r="BP2" i="133" s="1"/>
  <c r="BQ2" i="133" s="1"/>
  <c r="BR2" i="133" s="1"/>
  <c r="BS2" i="133" s="1"/>
  <c r="BT2" i="133" s="1"/>
  <c r="BU2" i="133" s="1"/>
  <c r="BV2" i="133" s="1"/>
  <c r="BW2" i="133" s="1"/>
  <c r="BX2" i="133" s="1"/>
  <c r="BY2" i="133" s="1"/>
  <c r="BZ2" i="133" s="1"/>
  <c r="CA2" i="133" s="1"/>
  <c r="CB2" i="133" s="1"/>
  <c r="CC2" i="133" s="1"/>
  <c r="CD2" i="133" s="1"/>
  <c r="CE2" i="133" s="1"/>
  <c r="CF2" i="133" s="1"/>
  <c r="CG2" i="133" s="1"/>
  <c r="CH2" i="133" s="1"/>
  <c r="CI2" i="133" s="1"/>
  <c r="CJ2" i="133" s="1"/>
  <c r="CK2" i="133" s="1"/>
  <c r="CL2" i="133" s="1"/>
  <c r="CM2" i="133" s="1"/>
  <c r="CN2" i="133" s="1"/>
  <c r="CO2" i="133" s="1"/>
  <c r="CP2" i="133" s="1"/>
  <c r="CQ2" i="133" s="1"/>
  <c r="CR2" i="133" s="1"/>
  <c r="CS2" i="133" s="1"/>
  <c r="CT2" i="133" s="1"/>
  <c r="CU2" i="133" s="1"/>
  <c r="CV2" i="133" s="1"/>
  <c r="CW2" i="133" s="1"/>
  <c r="CX2" i="133" s="1"/>
  <c r="CY2" i="133" s="1"/>
  <c r="CZ2" i="133" s="1"/>
  <c r="DA2" i="133" s="1"/>
  <c r="DB2" i="133" s="1"/>
  <c r="DC2" i="133" s="1"/>
  <c r="DD2" i="133" s="1"/>
  <c r="DE2" i="133" s="1"/>
  <c r="DF2" i="133" s="1"/>
  <c r="DG2" i="133" s="1"/>
  <c r="DH2" i="133" s="1"/>
  <c r="DI2" i="133" s="1"/>
  <c r="DJ2" i="133" s="1"/>
  <c r="DK2" i="133" s="1"/>
  <c r="DL2" i="133" s="1"/>
  <c r="DM2" i="133" s="1"/>
  <c r="DN2" i="133" s="1"/>
  <c r="DO2" i="133" s="1"/>
  <c r="DP2" i="133" s="1"/>
  <c r="DQ2" i="133" s="1"/>
  <c r="DR2" i="133" s="1"/>
  <c r="DS2" i="133" s="1"/>
  <c r="DT2" i="133" s="1"/>
  <c r="DU2" i="133" s="1"/>
  <c r="DV2" i="133" s="1"/>
  <c r="DW2" i="133" s="1"/>
  <c r="DX2" i="133" s="1"/>
  <c r="DY2" i="133" s="1"/>
  <c r="DZ2" i="133" s="1"/>
  <c r="EA2" i="133" s="1"/>
  <c r="EB2" i="133" s="1"/>
  <c r="EC2" i="133" s="1"/>
  <c r="ED2" i="133" s="1"/>
  <c r="EE2" i="133" s="1"/>
  <c r="EF2" i="133" s="1"/>
  <c r="EG2" i="133" s="1"/>
  <c r="EH2" i="133" s="1"/>
  <c r="EI2" i="133" s="1"/>
  <c r="EJ2" i="133" s="1"/>
  <c r="EK2" i="133" s="1"/>
  <c r="EL2" i="133" s="1"/>
  <c r="EM2" i="133" s="1"/>
  <c r="EN2" i="133" s="1"/>
  <c r="EO2" i="133" s="1"/>
  <c r="EP2" i="133" s="1"/>
  <c r="EQ2" i="133" s="1"/>
  <c r="ER2" i="133" s="1"/>
  <c r="ES2" i="133" s="1"/>
  <c r="ET2" i="133" s="1"/>
  <c r="EU2" i="133" s="1"/>
  <c r="EV2" i="133" s="1"/>
  <c r="EW2" i="133" s="1"/>
  <c r="EX2" i="133" s="1"/>
  <c r="EY2" i="133" s="1"/>
  <c r="EZ2" i="133" s="1"/>
  <c r="FA2" i="133" s="1"/>
  <c r="FB2" i="133" s="1"/>
  <c r="FC2" i="133" s="1"/>
  <c r="FD2" i="133" s="1"/>
  <c r="FE2" i="133" s="1"/>
  <c r="FF2" i="133" s="1"/>
  <c r="FG2" i="133" s="1"/>
  <c r="FH2" i="133" s="1"/>
  <c r="FI2" i="133" s="1"/>
  <c r="FJ2" i="133" s="1"/>
  <c r="FK2" i="133" s="1"/>
  <c r="FL2" i="133" s="1"/>
  <c r="AB36" i="1553" l="1"/>
  <c r="U36" i="1552"/>
  <c r="AC46" i="1552"/>
  <c r="AR46" i="1552"/>
  <c r="AI46" i="1552"/>
  <c r="AO46" i="1552"/>
  <c r="F41" i="1552"/>
  <c r="U12" i="1552"/>
  <c r="AF46" i="1552"/>
  <c r="AL46" i="1552"/>
  <c r="F41" i="1554"/>
  <c r="AB36" i="1554"/>
  <c r="AB36" i="1551"/>
  <c r="U36" i="1551" s="1"/>
  <c r="F41" i="1549"/>
  <c r="AB36" i="1549"/>
  <c r="AO44" i="1550"/>
  <c r="AO45" i="1550" s="1"/>
  <c r="AL44" i="1551"/>
  <c r="AL44" i="1550"/>
  <c r="Z45" i="1550"/>
  <c r="AI44" i="1550"/>
  <c r="AI44" i="1551"/>
  <c r="Z45" i="1551"/>
  <c r="AR46" i="1551"/>
  <c r="AF44" i="1551"/>
  <c r="AF45" i="1551" s="1"/>
  <c r="AO44" i="1551"/>
  <c r="AC44" i="1551"/>
  <c r="AG12" i="1551"/>
  <c r="AG36" i="1551" s="1"/>
  <c r="Q41" i="1551" s="1"/>
  <c r="Z41" i="1551" s="1"/>
  <c r="AB12" i="1551"/>
  <c r="F41" i="1550"/>
  <c r="AB36" i="1550"/>
  <c r="AL45" i="1551"/>
  <c r="AL46" i="1551"/>
  <c r="AF45" i="1550"/>
  <c r="AF46" i="1550"/>
  <c r="AO46" i="1550"/>
  <c r="AC46" i="1550"/>
  <c r="AT46" i="1550" s="1"/>
  <c r="AL45" i="1550"/>
  <c r="AL46" i="1550"/>
  <c r="F42" i="1528"/>
  <c r="Z36" i="1528"/>
  <c r="H46" i="1528"/>
  <c r="AF44" i="1528"/>
  <c r="AI44" i="1528"/>
  <c r="AC44" i="1528"/>
  <c r="AR44" i="1528"/>
  <c r="AO44" i="1528"/>
  <c r="AL44" i="1528"/>
  <c r="U36" i="1553" l="1"/>
  <c r="AF46" i="1553"/>
  <c r="AL46" i="1553"/>
  <c r="AI46" i="1553"/>
  <c r="AR46" i="1553"/>
  <c r="AC46" i="1553"/>
  <c r="AO46" i="1553"/>
  <c r="AT46" i="1552"/>
  <c r="U36" i="1554"/>
  <c r="AF46" i="1554"/>
  <c r="AC46" i="1554"/>
  <c r="AO46" i="1554"/>
  <c r="AL46" i="1554"/>
  <c r="AR46" i="1554"/>
  <c r="AI46" i="1554"/>
  <c r="U36" i="1549"/>
  <c r="AR46" i="1549"/>
  <c r="AI46" i="1549"/>
  <c r="AL46" i="1549"/>
  <c r="AF46" i="1549"/>
  <c r="AC46" i="1549"/>
  <c r="AO46" i="1549"/>
  <c r="AF46" i="1551"/>
  <c r="AI45" i="1551"/>
  <c r="AI46" i="1551"/>
  <c r="AI45" i="1550"/>
  <c r="AI46" i="1550"/>
  <c r="AO45" i="1551"/>
  <c r="AO46" i="1551"/>
  <c r="AC45" i="1551"/>
  <c r="AC46" i="1551"/>
  <c r="AT46" i="1551" s="1"/>
  <c r="U36" i="1550"/>
  <c r="AR46" i="1550"/>
  <c r="U12" i="1528"/>
  <c r="AB12" i="1528"/>
  <c r="AG12" i="1528"/>
  <c r="AG36" i="1528" s="1"/>
  <c r="Q41" i="1528" s="1"/>
  <c r="Z41" i="1528" s="1"/>
  <c r="AB36" i="1528"/>
  <c r="U36" i="1528" s="1"/>
  <c r="F41" i="1528"/>
  <c r="AF46" i="1528"/>
  <c r="AF45" i="1528"/>
  <c r="AL46" i="1528"/>
  <c r="AL45" i="1528"/>
  <c r="AI45" i="1528"/>
  <c r="AI46" i="1528"/>
  <c r="AR46" i="1528"/>
  <c r="AR45" i="1528"/>
  <c r="AO46" i="1528"/>
  <c r="AO45" i="1528"/>
  <c r="AC45" i="1528"/>
  <c r="AC46" i="1528"/>
  <c r="AT46" i="1528" s="1"/>
  <c r="AT46" i="1553" l="1"/>
  <c r="AT46" i="1554"/>
  <c r="AT46" i="1549"/>
</calcChain>
</file>

<file path=xl/sharedStrings.xml><?xml version="1.0" encoding="utf-8"?>
<sst xmlns="http://schemas.openxmlformats.org/spreadsheetml/2006/main" count="11635" uniqueCount="943">
  <si>
    <t>RESOURCE ORDER NO:</t>
  </si>
  <si>
    <t>INCIDENT NAME:</t>
  </si>
  <si>
    <t>SUP UNIT:</t>
  </si>
  <si>
    <t>T-</t>
  </si>
  <si>
    <t>HOME BASE:</t>
  </si>
  <si>
    <t>AIR OPERATIONS WORKSHEET</t>
  </si>
  <si>
    <t>C/P:</t>
  </si>
  <si>
    <t>FAX #</t>
  </si>
  <si>
    <t>USER UNIT</t>
  </si>
  <si>
    <t>QTY GALS</t>
  </si>
  <si>
    <t>BASE I.D.    FROM  /   TO</t>
  </si>
  <si>
    <t>ELAPS MIN</t>
  </si>
  <si>
    <t>TIME HD</t>
  </si>
  <si>
    <t>FLT. COST</t>
  </si>
  <si>
    <t>INCIDENT NAME</t>
  </si>
  <si>
    <t>Start Time</t>
  </si>
  <si>
    <t>Stop Time</t>
  </si>
  <si>
    <t>Extended Standby Hours</t>
  </si>
  <si>
    <t>Total Hours</t>
  </si>
  <si>
    <t>No. Crew Member</t>
  </si>
  <si>
    <t>Total Cost</t>
  </si>
  <si>
    <t>GOVT: REPRESENTATIVE NAME/TITLE (SIGN)</t>
  </si>
  <si>
    <t>ITEM #</t>
  </si>
  <si>
    <t>MODEL</t>
  </si>
  <si>
    <t>PILOT</t>
  </si>
  <si>
    <t>PHONE #</t>
  </si>
  <si>
    <t>A/C MAKE</t>
  </si>
  <si>
    <t>CONTRACT #</t>
  </si>
  <si>
    <t>FLIGHT          RATE</t>
  </si>
  <si>
    <t>PER DIEM RATE</t>
  </si>
  <si>
    <t>P3A</t>
  </si>
  <si>
    <t>X</t>
  </si>
  <si>
    <t>"N" NUMBER</t>
  </si>
  <si>
    <t>DAYS OFF</t>
  </si>
  <si>
    <t>OWNER / OPERATOR</t>
  </si>
  <si>
    <t>Aero Union</t>
  </si>
  <si>
    <t>Wednesday</t>
  </si>
  <si>
    <t>Lockheed</t>
  </si>
  <si>
    <t>Contract Number</t>
  </si>
  <si>
    <t>N921AU</t>
  </si>
  <si>
    <r>
      <t>AIR TANKER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>AT</t>
    </r>
  </si>
  <si>
    <r>
      <t>LEAD PLANE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 LP</t>
    </r>
  </si>
  <si>
    <t>Item #</t>
  </si>
  <si>
    <t>AVAIL. RATE</t>
  </si>
  <si>
    <t>EXT STBY RATE</t>
  </si>
  <si>
    <t>TANKER  #</t>
  </si>
  <si>
    <t>CO PILOT</t>
  </si>
  <si>
    <t>HOME BASE</t>
  </si>
  <si>
    <t>FLT.MECH / CREW:</t>
  </si>
  <si>
    <t>FLIGHT MECH OR OTHER CREW</t>
  </si>
  <si>
    <t>A/C  REGISTRATION   #  N:</t>
  </si>
  <si>
    <t xml:space="preserve">  USER UNIT:</t>
  </si>
  <si>
    <t>PILOT:</t>
  </si>
  <si>
    <t>TANKER DAY OFF:</t>
  </si>
  <si>
    <t>DATE:</t>
  </si>
  <si>
    <t>A/C MAKE:</t>
  </si>
  <si>
    <t>DAILY WEATHER:</t>
  </si>
  <si>
    <t>CONTRACTOR:</t>
  </si>
  <si>
    <t>CURRENT A/C LOCATION:</t>
  </si>
  <si>
    <t>OTHER A/C ON BASE:</t>
  </si>
  <si>
    <t>Flight Time:</t>
  </si>
  <si>
    <t>Hours Ext-Stby:</t>
  </si>
  <si>
    <t>Total Gal. Ret:</t>
  </si>
  <si>
    <t>MODEL:</t>
  </si>
  <si>
    <t>GJT</t>
  </si>
  <si>
    <t>MWH</t>
  </si>
  <si>
    <t>TIMES</t>
  </si>
  <si>
    <t>A/C STOP</t>
  </si>
  <si>
    <t>A/C START</t>
  </si>
  <si>
    <t>RETARDANT</t>
  </si>
  <si>
    <t>$ PER GAL</t>
  </si>
  <si>
    <t>BOI</t>
  </si>
  <si>
    <t>SVC</t>
  </si>
  <si>
    <t>LGD</t>
  </si>
  <si>
    <t>WJF</t>
  </si>
  <si>
    <t>S80</t>
  </si>
  <si>
    <t>SBD</t>
  </si>
  <si>
    <t xml:space="preserve">GENERAL RULES </t>
  </si>
  <si>
    <t>MAKING A NEW SHEET</t>
  </si>
  <si>
    <r>
      <t xml:space="preserve">1.   Click on the </t>
    </r>
    <r>
      <rPr>
        <b/>
        <sz val="12"/>
        <rFont val="Arial"/>
        <family val="2"/>
      </rPr>
      <t xml:space="preserve">MASTER </t>
    </r>
    <r>
      <rPr>
        <sz val="12"/>
        <rFont val="Arial"/>
        <family val="2"/>
      </rPr>
      <t>sheet</t>
    </r>
  </si>
  <si>
    <r>
      <t xml:space="preserve">      a. Any of the other copied </t>
    </r>
    <r>
      <rPr>
        <b/>
        <sz val="12"/>
        <rFont val="Arial"/>
        <family val="2"/>
      </rPr>
      <t>MASTER sheets</t>
    </r>
    <r>
      <rPr>
        <sz val="12"/>
        <rFont val="Arial"/>
        <family val="2"/>
      </rPr>
      <t xml:space="preserve"> will also work.</t>
    </r>
  </si>
  <si>
    <r>
      <t xml:space="preserve">2.   Right click the mouse and go to </t>
    </r>
    <r>
      <rPr>
        <b/>
        <sz val="12"/>
        <rFont val="Arial"/>
        <family val="2"/>
      </rPr>
      <t xml:space="preserve">Move or Copy </t>
    </r>
    <r>
      <rPr>
        <b/>
        <sz val="16"/>
        <rFont val="Arial"/>
        <family val="2"/>
      </rPr>
      <t>. . .</t>
    </r>
  </si>
  <si>
    <r>
      <t xml:space="preserve">3.   Click the little box on the left side of </t>
    </r>
    <r>
      <rPr>
        <b/>
        <sz val="12"/>
        <rFont val="Arial"/>
        <family val="2"/>
      </rPr>
      <t>Create a copy</t>
    </r>
  </si>
  <si>
    <t xml:space="preserve">       a.  This will make a copy and place it before the high lighted sheet.</t>
  </si>
  <si>
    <t>RENAME A NEW SHEET</t>
  </si>
  <si>
    <r>
      <t xml:space="preserve">     a. This is located on the bottom of the page that you want to </t>
    </r>
    <r>
      <rPr>
        <b/>
        <sz val="12"/>
        <rFont val="Arial"/>
        <family val="2"/>
      </rPr>
      <t>RENAME.</t>
    </r>
  </si>
  <si>
    <r>
      <t xml:space="preserve">2.  After this page appears on your computer screen, </t>
    </r>
    <r>
      <rPr>
        <b/>
        <sz val="12"/>
        <rFont val="Arial"/>
        <family val="2"/>
      </rPr>
      <t>right</t>
    </r>
    <r>
      <rPr>
        <sz val="12"/>
        <rFont val="Arial"/>
        <family val="2"/>
      </rPr>
      <t xml:space="preserve"> click your mouse.</t>
    </r>
  </si>
  <si>
    <r>
      <t xml:space="preserve">3.   Click the word  </t>
    </r>
    <r>
      <rPr>
        <b/>
        <sz val="12"/>
        <rFont val="Arial"/>
        <family val="2"/>
      </rPr>
      <t>RENAME.</t>
    </r>
  </si>
  <si>
    <r>
      <t xml:space="preserve">4.   The old worksheet's name should become highlighted and you can </t>
    </r>
    <r>
      <rPr>
        <b/>
        <sz val="12"/>
        <rFont val="Arial"/>
        <family val="2"/>
      </rPr>
      <t>enter the New Name.</t>
    </r>
  </si>
  <si>
    <t xml:space="preserve">       a.   This should be where you want the new sheet.</t>
  </si>
  <si>
    <r>
      <t xml:space="preserve">      a. Go into </t>
    </r>
    <r>
      <rPr>
        <b/>
        <sz val="12"/>
        <rFont val="Arial"/>
        <family val="2"/>
      </rPr>
      <t xml:space="preserve">TOOLS </t>
    </r>
  </si>
  <si>
    <r>
      <t xml:space="preserve">      b. Click into </t>
    </r>
    <r>
      <rPr>
        <b/>
        <sz val="12"/>
        <rFont val="Arial"/>
        <family val="2"/>
      </rPr>
      <t>PROTECTION</t>
    </r>
    <r>
      <rPr>
        <sz val="12"/>
        <rFont val="Arial"/>
        <family val="2"/>
      </rPr>
      <t xml:space="preserve"> and then click on </t>
    </r>
    <r>
      <rPr>
        <b/>
        <sz val="12"/>
        <rFont val="Arial"/>
        <family val="2"/>
      </rPr>
      <t>UNPROTECT SHEET</t>
    </r>
    <r>
      <rPr>
        <sz val="12"/>
        <rFont val="Arial"/>
        <family val="2"/>
      </rPr>
      <t>.</t>
    </r>
  </si>
  <si>
    <r>
      <t xml:space="preserve">2.  After changes are made </t>
    </r>
    <r>
      <rPr>
        <b/>
        <sz val="12"/>
        <rFont val="Arial"/>
        <family val="2"/>
      </rPr>
      <t>PROTECT</t>
    </r>
    <r>
      <rPr>
        <sz val="12"/>
        <rFont val="Arial"/>
        <family val="2"/>
      </rPr>
      <t xml:space="preserve"> the sheet in the same manner.</t>
    </r>
  </si>
  <si>
    <r>
      <t xml:space="preserve">      b. Click into </t>
    </r>
    <r>
      <rPr>
        <b/>
        <sz val="12"/>
        <rFont val="Arial"/>
        <family val="2"/>
      </rPr>
      <t>PROTECTION</t>
    </r>
    <r>
      <rPr>
        <sz val="12"/>
        <rFont val="Arial"/>
        <family val="2"/>
      </rPr>
      <t xml:space="preserve"> and then click on </t>
    </r>
    <r>
      <rPr>
        <b/>
        <sz val="12"/>
        <rFont val="Arial"/>
        <family val="2"/>
      </rPr>
      <t>PROTECT SHEET</t>
    </r>
    <r>
      <rPr>
        <sz val="12"/>
        <rFont val="Arial"/>
        <family val="2"/>
      </rPr>
      <t>.</t>
    </r>
  </si>
  <si>
    <r>
      <t xml:space="preserve">      c. </t>
    </r>
    <r>
      <rPr>
        <b/>
        <sz val="12"/>
        <rFont val="Arial"/>
        <family val="2"/>
      </rPr>
      <t>DO NOT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be very carefu</t>
    </r>
    <r>
      <rPr>
        <sz val="12"/>
        <rFont val="Arial"/>
        <family val="2"/>
      </rPr>
      <t>l about putting on a password.</t>
    </r>
  </si>
  <si>
    <r>
      <t xml:space="preserve">3.   </t>
    </r>
    <r>
      <rPr>
        <b/>
        <sz val="12"/>
        <rFont val="Arial"/>
        <family val="2"/>
      </rPr>
      <t>DO NOT PROTECT</t>
    </r>
    <r>
      <rPr>
        <sz val="12"/>
        <rFont val="Arial"/>
        <family val="2"/>
      </rPr>
      <t xml:space="preserve"> the entire </t>
    </r>
    <r>
      <rPr>
        <b/>
        <sz val="12"/>
        <rFont val="Arial"/>
        <family val="2"/>
      </rPr>
      <t>workbook</t>
    </r>
    <r>
      <rPr>
        <sz val="12"/>
        <rFont val="Arial"/>
        <family val="2"/>
      </rPr>
      <t xml:space="preserve"> on protect the </t>
    </r>
    <r>
      <rPr>
        <b/>
        <sz val="12"/>
        <rFont val="Arial"/>
        <family val="2"/>
      </rPr>
      <t>worksheet.</t>
    </r>
  </si>
  <si>
    <t>UNPROTECTING AND PROTECTING A  NEW SHEET OR THE DATA SHEET</t>
  </si>
  <si>
    <r>
      <t xml:space="preserve">1.   You must unprotect the </t>
    </r>
    <r>
      <rPr>
        <b/>
        <sz val="12"/>
        <rFont val="Arial"/>
        <family val="2"/>
      </rPr>
      <t>DATA(or any other)</t>
    </r>
    <r>
      <rPr>
        <sz val="12"/>
        <rFont val="Arial"/>
        <family val="2"/>
      </rPr>
      <t xml:space="preserve"> sheet first to make </t>
    </r>
    <r>
      <rPr>
        <b/>
        <sz val="12"/>
        <rFont val="Arial"/>
        <family val="2"/>
      </rPr>
      <t>UPDATES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corrections.</t>
    </r>
    <r>
      <rPr>
        <sz val="12"/>
        <rFont val="Arial"/>
        <family val="2"/>
      </rPr>
      <t xml:space="preserve"> </t>
    </r>
  </si>
  <si>
    <t>4SD</t>
  </si>
  <si>
    <t>LMT</t>
  </si>
  <si>
    <t>LANDING WEIGHT</t>
  </si>
  <si>
    <t>CDC</t>
  </si>
  <si>
    <t xml:space="preserve">  </t>
  </si>
  <si>
    <t>NO OFF</t>
  </si>
  <si>
    <t>TOTAL TIME LAST SIX DAYS</t>
  </si>
  <si>
    <t>TOTAL</t>
  </si>
  <si>
    <t>DRO</t>
  </si>
  <si>
    <t>CIC</t>
  </si>
  <si>
    <t>?</t>
  </si>
  <si>
    <t>FIRE CHG.                #</t>
  </si>
  <si>
    <t>ACC TIME</t>
  </si>
  <si>
    <t xml:space="preserve">TOTALS </t>
  </si>
  <si>
    <t>TOTAL FIRE AIRTANKER COST</t>
  </si>
  <si>
    <t xml:space="preserve">Total No. </t>
  </si>
  <si>
    <t>Landings:</t>
  </si>
  <si>
    <t>Total  Loads</t>
  </si>
  <si>
    <t>LANDING FEE PER 1000</t>
  </si>
  <si>
    <t>Landing Fee</t>
  </si>
  <si>
    <t>USING FLIGHTTIME FOR TRACKING 36 HOURS IN 6 DAYS</t>
  </si>
  <si>
    <t>1.   Enter hours flown for each tanker under corresponding date.</t>
  </si>
  <si>
    <r>
      <t xml:space="preserve">2.   Find </t>
    </r>
    <r>
      <rPr>
        <b/>
        <sz val="12"/>
        <rFont val="Arial"/>
        <family val="2"/>
      </rPr>
      <t>Flight Hours</t>
    </r>
    <r>
      <rPr>
        <sz val="12"/>
        <rFont val="Arial"/>
        <family val="2"/>
      </rPr>
      <t xml:space="preserve">  for new tankers to your base. </t>
    </r>
  </si>
  <si>
    <r>
      <t xml:space="preserve">3.   </t>
    </r>
    <r>
      <rPr>
        <b/>
        <sz val="12"/>
        <rFont val="Arial"/>
        <family val="2"/>
      </rPr>
      <t>Hide or Delete</t>
    </r>
    <r>
      <rPr>
        <sz val="12"/>
        <rFont val="Arial"/>
        <family val="2"/>
      </rPr>
      <t xml:space="preserve"> tankers that are no longer at you base. (if you want)</t>
    </r>
  </si>
  <si>
    <r>
      <t xml:space="preserve">4.   </t>
    </r>
    <r>
      <rPr>
        <b/>
        <sz val="12"/>
        <rFont val="Arial"/>
        <family val="2"/>
      </rPr>
      <t>Hide or Delete</t>
    </r>
    <r>
      <rPr>
        <sz val="12"/>
        <rFont val="Arial"/>
        <family val="2"/>
      </rPr>
      <t xml:space="preserve"> dates that are no longer in the 6 day window. (if you want)</t>
    </r>
  </si>
  <si>
    <r>
      <t xml:space="preserve">5.   Have tankers listed in </t>
    </r>
    <r>
      <rPr>
        <b/>
        <sz val="12"/>
        <rFont val="Arial"/>
        <family val="2"/>
      </rPr>
      <t>Descending Order</t>
    </r>
    <r>
      <rPr>
        <sz val="12"/>
        <rFont val="Arial"/>
        <family val="2"/>
      </rPr>
      <t xml:space="preserve"> from top to bottom.</t>
    </r>
  </si>
  <si>
    <r>
      <t xml:space="preserve">6.   Have dates listed in </t>
    </r>
    <r>
      <rPr>
        <b/>
        <sz val="12"/>
        <rFont val="Arial"/>
        <family val="2"/>
      </rPr>
      <t>Descending Order</t>
    </r>
    <r>
      <rPr>
        <sz val="12"/>
        <rFont val="Arial"/>
        <family val="2"/>
      </rPr>
      <t xml:space="preserve"> from left to right.</t>
    </r>
  </si>
  <si>
    <t>Daily Availability</t>
  </si>
  <si>
    <t>Non-Availability</t>
  </si>
  <si>
    <t>POST SEASON BEGINS</t>
  </si>
  <si>
    <t>Availability Costs:</t>
  </si>
  <si>
    <t>DAILY POST &amp; OPTION</t>
  </si>
  <si>
    <t>DATE THAT DAILY POST &amp; OPTION BEGINS</t>
  </si>
  <si>
    <t>ABQ</t>
  </si>
  <si>
    <t xml:space="preserve"> </t>
  </si>
  <si>
    <t>RNM</t>
  </si>
  <si>
    <t>LAST DAY OFF</t>
  </si>
  <si>
    <t xml:space="preserve">36 HRS IS MAX </t>
  </si>
  <si>
    <t>MYL</t>
  </si>
  <si>
    <t>MSO</t>
  </si>
  <si>
    <t>COE</t>
  </si>
  <si>
    <t>HLN</t>
  </si>
  <si>
    <t>1556</t>
  </si>
  <si>
    <t>1355</t>
  </si>
  <si>
    <t>TWF</t>
  </si>
  <si>
    <t>AIR SPEED kt/min</t>
  </si>
  <si>
    <t>NAUTICAL MILES</t>
  </si>
  <si>
    <t>TIME    HD</t>
  </si>
  <si>
    <t>KT / MIN</t>
  </si>
  <si>
    <t>ETE</t>
  </si>
  <si>
    <t>Kay Jones</t>
  </si>
  <si>
    <t>0929</t>
  </si>
  <si>
    <t>0402</t>
  </si>
  <si>
    <t>1308</t>
  </si>
  <si>
    <t>FS 55-024B-4-2463</t>
  </si>
  <si>
    <t>PRC</t>
  </si>
  <si>
    <t>2000</t>
  </si>
  <si>
    <t>0412</t>
  </si>
  <si>
    <t>NORTH STAR BUTTE</t>
  </si>
  <si>
    <t>ID-PAF-004070</t>
  </si>
  <si>
    <t>P4BBM3</t>
  </si>
  <si>
    <t>0800</t>
  </si>
  <si>
    <t>1700</t>
  </si>
  <si>
    <t>0905</t>
  </si>
  <si>
    <t>0941</t>
  </si>
  <si>
    <t>1002</t>
  </si>
  <si>
    <t>1014</t>
  </si>
  <si>
    <t>1036</t>
  </si>
  <si>
    <t>SCOTT CREEK</t>
  </si>
  <si>
    <t>ID-BOF-181</t>
  </si>
  <si>
    <t>P4BB6M</t>
  </si>
  <si>
    <t>1342</t>
  </si>
  <si>
    <t>1429</t>
  </si>
  <si>
    <t>1533</t>
  </si>
  <si>
    <t>OVERCAST AND WARM</t>
  </si>
  <si>
    <t>T-417 AND T-415</t>
  </si>
  <si>
    <t>Ext-Stby Cost:</t>
  </si>
  <si>
    <t>Miscellaneous Costs:</t>
  </si>
  <si>
    <t>MCCALL TANKER BASE</t>
  </si>
  <si>
    <t>0 + 24</t>
  </si>
  <si>
    <t>0 + 21</t>
  </si>
  <si>
    <t>0 + 22</t>
  </si>
  <si>
    <t>0 + 34</t>
  </si>
  <si>
    <t>0 + 23</t>
  </si>
  <si>
    <t/>
  </si>
  <si>
    <t>2 + 38</t>
  </si>
  <si>
    <t>Sat</t>
  </si>
  <si>
    <t>Sun</t>
  </si>
  <si>
    <t>Mon</t>
  </si>
  <si>
    <t>Tue</t>
  </si>
  <si>
    <t>Wed</t>
  </si>
  <si>
    <t>Thu</t>
  </si>
  <si>
    <t>Fri</t>
  </si>
  <si>
    <t>ALM</t>
  </si>
  <si>
    <t>505-434-7355</t>
  </si>
  <si>
    <t>505-434-7356</t>
  </si>
  <si>
    <t>FAT</t>
  </si>
  <si>
    <t>INW</t>
  </si>
  <si>
    <t>ELO</t>
  </si>
  <si>
    <t>Doug Griffin</t>
  </si>
  <si>
    <t>Reasons for:  Miscellaneous Cost, Unavailability, Maintenance Performed,etc.   Attach additional sheets in necessary.                                    May 2006 Edition</t>
  </si>
  <si>
    <t>Retardant Costs:</t>
  </si>
  <si>
    <t>Flight Costs:</t>
  </si>
  <si>
    <t>Flight Rate:</t>
  </si>
  <si>
    <t>RON Costs:</t>
  </si>
  <si>
    <t>ALAMOGORDO TANKER BASE</t>
  </si>
  <si>
    <t>Frank (Pete) Ruiz</t>
  </si>
  <si>
    <t>WEIGHT &amp; Balance</t>
  </si>
  <si>
    <t>Travis Strahan</t>
  </si>
  <si>
    <t>Tim Huber</t>
  </si>
  <si>
    <t>TANKER BASE ID</t>
  </si>
  <si>
    <t>TANKER BASE</t>
  </si>
  <si>
    <t>TANKER BASE MANAGER</t>
  </si>
  <si>
    <t xml:space="preserve">PHONE </t>
  </si>
  <si>
    <t>FAX</t>
  </si>
  <si>
    <t>1L1</t>
  </si>
  <si>
    <t>(505) 846-7408</t>
  </si>
  <si>
    <t>BAM</t>
  </si>
  <si>
    <t>(775) 635-4149</t>
  </si>
  <si>
    <t>BIH</t>
  </si>
  <si>
    <t>BIL</t>
  </si>
  <si>
    <t>BJC</t>
  </si>
  <si>
    <t>BJI</t>
  </si>
  <si>
    <t>BNO</t>
  </si>
  <si>
    <t>(208) 387-5664</t>
  </si>
  <si>
    <t>(208) 387-5436</t>
  </si>
  <si>
    <t>BRD</t>
  </si>
  <si>
    <t>(435) 586-4621</t>
  </si>
  <si>
    <t>(435) 865-4629</t>
  </si>
  <si>
    <t>Harlow "Bud" McConnaughey</t>
  </si>
  <si>
    <t>(208) 762-6926</t>
  </si>
  <si>
    <t>(208) 762-6909</t>
  </si>
  <si>
    <t>ENA</t>
  </si>
  <si>
    <t>FBK</t>
  </si>
  <si>
    <t>FHU</t>
  </si>
  <si>
    <t>(520) 538-5308</t>
  </si>
  <si>
    <t>FOT</t>
  </si>
  <si>
    <t>Mike Harrison</t>
  </si>
  <si>
    <t>HIB</t>
  </si>
  <si>
    <t>HIF</t>
  </si>
  <si>
    <t>Lee Rackham</t>
  </si>
  <si>
    <t>(801) 777-1469</t>
  </si>
  <si>
    <t>(801) 777-3143</t>
  </si>
  <si>
    <t>HMT</t>
  </si>
  <si>
    <t>IGM</t>
  </si>
  <si>
    <t>Jerry Sullivan</t>
  </si>
  <si>
    <t>(928) 289-2535</t>
  </si>
  <si>
    <t>ISO</t>
  </si>
  <si>
    <t>IWA</t>
  </si>
  <si>
    <t>(480) 988-7578</t>
  </si>
  <si>
    <t>(480) 988-7577</t>
  </si>
  <si>
    <t>LCQ</t>
  </si>
  <si>
    <t>Russ Hurst</t>
  </si>
  <si>
    <t>(541) 962-8640</t>
  </si>
  <si>
    <t>LKV</t>
  </si>
  <si>
    <t>LWL</t>
  </si>
  <si>
    <t>MCG</t>
  </si>
  <si>
    <t>MEV</t>
  </si>
  <si>
    <t>MFR</t>
  </si>
  <si>
    <t>MN41</t>
  </si>
  <si>
    <t>Greg Houska</t>
  </si>
  <si>
    <t>(406) 329-4910</t>
  </si>
  <si>
    <t>(208) 534-0357</t>
  </si>
  <si>
    <t>(208) 534-0358</t>
  </si>
  <si>
    <t>O05</t>
  </si>
  <si>
    <t>Darlene Hall</t>
  </si>
  <si>
    <t>O22</t>
  </si>
  <si>
    <t>PIH</t>
  </si>
  <si>
    <t>Vacant</t>
  </si>
  <si>
    <t>(208) 235-4714</t>
  </si>
  <si>
    <t>PRB</t>
  </si>
  <si>
    <t>Charles Allen</t>
  </si>
  <si>
    <t>(928) 777-5690</t>
  </si>
  <si>
    <t>(928) 777-5609</t>
  </si>
  <si>
    <t>PTV</t>
  </si>
  <si>
    <t>RAP</t>
  </si>
  <si>
    <t>(605) 393-9935</t>
  </si>
  <si>
    <t>RDD</t>
  </si>
  <si>
    <t>RDM</t>
  </si>
  <si>
    <t>Eric Graff</t>
  </si>
  <si>
    <t>ROW</t>
  </si>
  <si>
    <t>S39</t>
  </si>
  <si>
    <t>S49</t>
  </si>
  <si>
    <t>SAD</t>
  </si>
  <si>
    <t>SCK</t>
  </si>
  <si>
    <t>SGU</t>
  </si>
  <si>
    <t>SIY</t>
  </si>
  <si>
    <t>STS</t>
  </si>
  <si>
    <t>Buck Gomez</t>
  </si>
  <si>
    <t>Robbie Staten</t>
  </si>
  <si>
    <t>TSG</t>
  </si>
  <si>
    <t>TTD</t>
  </si>
  <si>
    <t>TVY</t>
  </si>
  <si>
    <t>UKI</t>
  </si>
  <si>
    <t>WMC</t>
  </si>
  <si>
    <t>(775) 623-2397</t>
  </si>
  <si>
    <t>WYS</t>
  </si>
  <si>
    <t>(406) 646-7691</t>
  </si>
  <si>
    <t>(406) 646-9598</t>
  </si>
  <si>
    <t>Phone #</t>
  </si>
  <si>
    <t>AIRCRAFT OPERATIONS FROM</t>
  </si>
  <si>
    <t>HOLLISTER TANKER BASE</t>
  </si>
  <si>
    <t>STEAD TANKER BASE</t>
  </si>
  <si>
    <t>ALBUQUERQUE TANKER BASE</t>
  </si>
  <si>
    <t>BATTLE MOUNTAIN TANKER BASE</t>
  </si>
  <si>
    <t>BISHOP TANKER BASE</t>
  </si>
  <si>
    <t>BILLINGS TANKER BASE</t>
  </si>
  <si>
    <t>BEMIDJI TANKER BASE</t>
  </si>
  <si>
    <t>BOISE TANKER BASE</t>
  </si>
  <si>
    <t>BRAINERD TANKER BASE</t>
  </si>
  <si>
    <t>CEDAR CITY TANKER BASE</t>
  </si>
  <si>
    <t>CHICO TANKER BASE</t>
  </si>
  <si>
    <t>COEUR D'ALENE TANKER BASE</t>
  </si>
  <si>
    <t>DURANGO TANKER BASE</t>
  </si>
  <si>
    <t>ELY TANKER BASE</t>
  </si>
  <si>
    <t>KENAI TANKER BASE</t>
  </si>
  <si>
    <t>FORT WAINWRIGHT TANKER BASE</t>
  </si>
  <si>
    <t>FORT HUACHUCA TANKER BASE</t>
  </si>
  <si>
    <t>GRAND JUNCTION TANKER BASE</t>
  </si>
  <si>
    <t>HIBBING TANKER BASE</t>
  </si>
  <si>
    <t>HELENA TANKER BASE</t>
  </si>
  <si>
    <t>HILL TANKER BASE</t>
  </si>
  <si>
    <t>HEMET TANKER BASE</t>
  </si>
  <si>
    <t>WINSLOW TANKER BASE</t>
  </si>
  <si>
    <t>KINSTON TANKER BASE</t>
  </si>
  <si>
    <t>LAKE CITY TANKER BASE</t>
  </si>
  <si>
    <t>LA GRANDE TANKER BASE</t>
  </si>
  <si>
    <t>KLAMATH FALLS TANKER BASE</t>
  </si>
  <si>
    <t>MCGRATH TANKER BASE</t>
  </si>
  <si>
    <t>MINDEN-TAHOE TANKER BASE</t>
  </si>
  <si>
    <t>MEDFORD TANKER BASE</t>
  </si>
  <si>
    <t>ELY SEAPLANE TANKER BASE</t>
  </si>
  <si>
    <t>MISSOULA TANKER BASE</t>
  </si>
  <si>
    <t>MOSES LAKE TANKER BASE</t>
  </si>
  <si>
    <t>CHESTER TANKER BASE</t>
  </si>
  <si>
    <t>GRASS VALLEY TANKER BASE</t>
  </si>
  <si>
    <t>COLUMBIA TANKER BASE</t>
  </si>
  <si>
    <t>PALMER TANKER BASE</t>
  </si>
  <si>
    <t>PASO ROBLES TANKER BASE</t>
  </si>
  <si>
    <t>POCATELLO TANKER BASE</t>
  </si>
  <si>
    <t>PRESCOTT TANKER BASE</t>
  </si>
  <si>
    <t>PORTERVILLE TANKER BASE</t>
  </si>
  <si>
    <t>REDDING TANKER BASE</t>
  </si>
  <si>
    <t>RAPID CITY TANKER BASE</t>
  </si>
  <si>
    <t>REDMOND TANKER BASE</t>
  </si>
  <si>
    <t>RAMONA TANKER BASE</t>
  </si>
  <si>
    <t>ROSWELL TANKER BASE</t>
  </si>
  <si>
    <t>SAN BERNARDINO TANKER BASE</t>
  </si>
  <si>
    <t>STOCKTON TANKER BASE</t>
  </si>
  <si>
    <t>ST. GEORGE TANKER BASE</t>
  </si>
  <si>
    <t>SISKIYOU COUNTY TANKER BASE</t>
  </si>
  <si>
    <t>SILVER CITY TANKER BASE</t>
  </si>
  <si>
    <t>TROUTDALE TANKER BASE</t>
  </si>
  <si>
    <t>TANACROSS TANKER BASE</t>
  </si>
  <si>
    <t>TWIN FALLS TANKER BASE</t>
  </si>
  <si>
    <t>WEST YELLOWSTONE TANKER BASE</t>
  </si>
  <si>
    <t>FOX FIELD TANKER BASE</t>
  </si>
  <si>
    <t>UKIAH TANKER BASE</t>
  </si>
  <si>
    <r>
      <t xml:space="preserve">2.      Enter in the </t>
    </r>
    <r>
      <rPr>
        <b/>
        <sz val="12"/>
        <rFont val="Arial"/>
        <family val="2"/>
      </rPr>
      <t>3-letter identifier</t>
    </r>
    <r>
      <rPr>
        <sz val="12"/>
        <rFont val="Arial"/>
        <family val="2"/>
      </rPr>
      <t xml:space="preserve"> of your </t>
    </r>
    <r>
      <rPr>
        <b/>
        <sz val="12"/>
        <rFont val="Arial"/>
        <family val="2"/>
      </rPr>
      <t>Airtanker Base</t>
    </r>
  </si>
  <si>
    <r>
      <t xml:space="preserve">      a. This is located under </t>
    </r>
    <r>
      <rPr>
        <b/>
        <sz val="12"/>
        <rFont val="Arial"/>
        <family val="2"/>
      </rPr>
      <t>AIRCRAFT OPERATIONS FROM</t>
    </r>
    <r>
      <rPr>
        <sz val="12"/>
        <rFont val="Arial"/>
        <family val="2"/>
      </rPr>
      <t xml:space="preserve"> on the </t>
    </r>
    <r>
      <rPr>
        <b/>
        <sz val="12"/>
        <rFont val="Arial"/>
        <family val="2"/>
      </rPr>
      <t>MASTER</t>
    </r>
    <r>
      <rPr>
        <sz val="12"/>
        <rFont val="Arial"/>
        <family val="2"/>
      </rPr>
      <t xml:space="preserve"> that you want to </t>
    </r>
    <r>
      <rPr>
        <b/>
        <sz val="12"/>
        <rFont val="Arial"/>
        <family val="2"/>
      </rPr>
      <t>FORMAT</t>
    </r>
  </si>
  <si>
    <t xml:space="preserve">      a.   This should enter in the data for your Airtanker Base</t>
  </si>
  <si>
    <t>FORMAT MASTER FOR YOUR TANKER BASE</t>
  </si>
  <si>
    <t>Per 1,000:</t>
  </si>
  <si>
    <t>0 + 0</t>
  </si>
  <si>
    <t>WHY USE THIS NEW AIR OPERATIONS WORKSHEET?</t>
  </si>
  <si>
    <t>Retardant Cost per Trip</t>
  </si>
  <si>
    <t>Start Time in Hundredths</t>
  </si>
  <si>
    <t>End Time in 100th</t>
  </si>
  <si>
    <t xml:space="preserve">         b.  Need to save copy for your records.</t>
  </si>
  <si>
    <t xml:space="preserve">       1. Easier to change Data to a different airtanker base.</t>
  </si>
  <si>
    <t xml:space="preserve">  a. Just enter the 3-letter identifier for the new airtanker base.</t>
  </si>
  <si>
    <t xml:space="preserve">  b. Check to see if the Data is correct.</t>
  </si>
  <si>
    <t xml:space="preserve">     4. Location provided for Weights and Balances for each flight.</t>
  </si>
  <si>
    <t xml:space="preserve">         a. Column provided to enter weights and balances to send to home base of airtanker.</t>
  </si>
  <si>
    <t xml:space="preserve">     3.  Automatically change the retardant price if your tanker loaded at another base.</t>
  </si>
  <si>
    <t xml:space="preserve">  a.  Retardant price is determined by the 3-letter identifier you entered in the Base I.D. column. </t>
  </si>
  <si>
    <t xml:space="preserve">  b.  Make sure you have current retardant price for all tanker bases in your area.</t>
  </si>
  <si>
    <t>Enter 3-Letter Identifier</t>
  </si>
  <si>
    <r>
      <t>Reasons for:  Miscellaneous Cost, Unavailability, Maintenance Performed,etc.</t>
    </r>
    <r>
      <rPr>
        <sz val="8"/>
        <rFont val="Arial"/>
        <family val="2"/>
      </rPr>
      <t xml:space="preserve">   Attach additional sheets if necessary.</t>
    </r>
  </si>
  <si>
    <t xml:space="preserve">     5. Finds the exact A/C and Three-letter Identifier</t>
  </si>
  <si>
    <r>
      <t xml:space="preserve">         a. If you do not enter the correct A/C a </t>
    </r>
    <r>
      <rPr>
        <b/>
        <sz val="12"/>
        <rFont val="Arial"/>
        <family val="2"/>
      </rPr>
      <t>#NA</t>
    </r>
    <r>
      <rPr>
        <sz val="12"/>
        <rFont val="Arial"/>
        <family val="2"/>
      </rPr>
      <t xml:space="preserve"> will appear.</t>
    </r>
  </si>
  <si>
    <r>
      <t xml:space="preserve">         b. If you do not enter the correct Three-Letter Identifier a </t>
    </r>
    <r>
      <rPr>
        <b/>
        <sz val="12"/>
        <rFont val="Arial"/>
        <family val="2"/>
      </rPr>
      <t>#NA</t>
    </r>
    <r>
      <rPr>
        <sz val="12"/>
        <rFont val="Arial"/>
        <family val="2"/>
      </rPr>
      <t xml:space="preserve"> will appear.</t>
    </r>
  </si>
  <si>
    <t>Les Dixon</t>
  </si>
  <si>
    <t>Jill Hebl</t>
  </si>
  <si>
    <r>
      <t xml:space="preserve">LANDING FEE   </t>
    </r>
    <r>
      <rPr>
        <b/>
        <sz val="8"/>
        <rFont val="Arial"/>
        <family val="2"/>
      </rPr>
      <t>PL = PER LANDING   PT = PER THOUSAND</t>
    </r>
  </si>
  <si>
    <t>PT</t>
  </si>
  <si>
    <t>Total No. Landings</t>
  </si>
  <si>
    <t xml:space="preserve">         ascending key</t>
  </si>
  <si>
    <r>
      <t xml:space="preserve">A </t>
    </r>
    <r>
      <rPr>
        <b/>
        <sz val="8"/>
        <rFont val="Arial"/>
        <family val="2"/>
      </rPr>
      <t xml:space="preserve">          </t>
    </r>
    <r>
      <rPr>
        <b/>
        <sz val="8"/>
        <color indexed="10"/>
        <rFont val="Arial"/>
        <family val="2"/>
      </rPr>
      <t>Z</t>
    </r>
  </si>
  <si>
    <t xml:space="preserve">ENTERING A NEW TANKER OR UPDATING DATA ABOUT PRESENT TANKERS IN ATDATA </t>
  </si>
  <si>
    <t xml:space="preserve">         a. Make sure your base's information is correct in columns F(cost per landing or cost per thousand) in TBDATA.</t>
  </si>
  <si>
    <t xml:space="preserve">            per thousand) in TBDATA.</t>
  </si>
  <si>
    <r>
      <t xml:space="preserve">            Shows totals current totals since last day off, if you are filling in </t>
    </r>
    <r>
      <rPr>
        <b/>
        <sz val="12"/>
        <rFont val="Arial"/>
        <family val="2"/>
      </rPr>
      <t>FLIGHTTIME.</t>
    </r>
  </si>
  <si>
    <r>
      <t xml:space="preserve">            Current day is shown with previous five days, if you are filling in </t>
    </r>
    <r>
      <rPr>
        <b/>
        <sz val="12"/>
        <rFont val="Arial"/>
        <family val="2"/>
      </rPr>
      <t>FLIGHTTIME</t>
    </r>
    <r>
      <rPr>
        <sz val="12"/>
        <rFont val="Arial"/>
        <family val="2"/>
      </rPr>
      <t>.</t>
    </r>
  </si>
  <si>
    <r>
      <t xml:space="preserve">            </t>
    </r>
    <r>
      <rPr>
        <b/>
        <sz val="12"/>
        <rFont val="Arial"/>
        <family val="2"/>
      </rPr>
      <t>PL</t>
    </r>
    <r>
      <rPr>
        <sz val="12"/>
        <rFont val="Arial"/>
        <family val="2"/>
      </rPr>
      <t xml:space="preserve"> = Per Landing          </t>
    </r>
    <r>
      <rPr>
        <b/>
        <sz val="12"/>
        <rFont val="Arial"/>
        <family val="2"/>
      </rPr>
      <t>PT</t>
    </r>
    <r>
      <rPr>
        <sz val="12"/>
        <rFont val="Arial"/>
        <family val="2"/>
      </rPr>
      <t xml:space="preserve"> = Per Thousand pounds of landing weight</t>
    </r>
  </si>
  <si>
    <r>
      <t xml:space="preserve">    7. Improved tacking of </t>
    </r>
    <r>
      <rPr>
        <b/>
        <sz val="12"/>
        <rFont val="Arial"/>
        <family val="2"/>
      </rPr>
      <t>TOTAL TIME LAST SIX DAYS</t>
    </r>
    <r>
      <rPr>
        <sz val="12"/>
        <rFont val="Arial"/>
        <family val="2"/>
      </rPr>
      <t xml:space="preserve"> for </t>
    </r>
    <r>
      <rPr>
        <b/>
        <sz val="12"/>
        <rFont val="Arial"/>
        <family val="2"/>
      </rPr>
      <t>LAST DAY OFF</t>
    </r>
  </si>
  <si>
    <r>
      <t xml:space="preserve">      2. Two Data bases to separate the </t>
    </r>
    <r>
      <rPr>
        <b/>
        <sz val="12"/>
        <rFont val="Arial"/>
        <family val="2"/>
      </rPr>
      <t>ATDATA</t>
    </r>
    <r>
      <rPr>
        <sz val="12"/>
        <rFont val="Arial"/>
        <family val="2"/>
      </rPr>
      <t xml:space="preserve"> (airtanker data) from the </t>
    </r>
    <r>
      <rPr>
        <b/>
        <sz val="12"/>
        <rFont val="Arial"/>
        <family val="2"/>
      </rPr>
      <t>TBDATA</t>
    </r>
    <r>
      <rPr>
        <sz val="12"/>
        <rFont val="Arial"/>
        <family val="2"/>
      </rPr>
      <t xml:space="preserve"> (tanker base data)</t>
    </r>
  </si>
  <si>
    <r>
      <t xml:space="preserve">2.    Simply add the new tanker and all their data in </t>
    </r>
    <r>
      <rPr>
        <b/>
        <sz val="12"/>
        <rFont val="Arial"/>
        <family val="2"/>
      </rPr>
      <t>ATDATA.</t>
    </r>
  </si>
  <si>
    <r>
      <t xml:space="preserve">1.    Tankers </t>
    </r>
    <r>
      <rPr>
        <b/>
        <sz val="12"/>
        <rFont val="Arial"/>
        <family val="2"/>
      </rPr>
      <t>405 and 488</t>
    </r>
    <r>
      <rPr>
        <sz val="12"/>
        <rFont val="Arial"/>
        <family val="2"/>
      </rPr>
      <t xml:space="preserve"> are to be used for new tankers in the system and at this time they do not exist.</t>
    </r>
  </si>
  <si>
    <r>
      <t xml:space="preserve">3.    After the new data is entered </t>
    </r>
    <r>
      <rPr>
        <b/>
        <sz val="12"/>
        <rFont val="Arial"/>
        <family val="2"/>
      </rPr>
      <t>you must</t>
    </r>
    <r>
      <rPr>
        <sz val="12"/>
        <rFont val="Arial"/>
        <family val="2"/>
      </rPr>
      <t xml:space="preserve"> highlight (starting at Tanker 0) all the data and hit the </t>
    </r>
  </si>
  <si>
    <r>
      <t xml:space="preserve">         b. Make sure your base's information is correct in columns H in </t>
    </r>
    <r>
      <rPr>
        <b/>
        <sz val="12"/>
        <rFont val="Arial"/>
        <family val="2"/>
      </rPr>
      <t>TBDATA.</t>
    </r>
  </si>
  <si>
    <r>
      <t xml:space="preserve">         a. Finds last day off for airtankers with </t>
    </r>
    <r>
      <rPr>
        <b/>
        <sz val="12"/>
        <rFont val="Arial"/>
        <family val="2"/>
      </rPr>
      <t>one</t>
    </r>
    <r>
      <rPr>
        <sz val="12"/>
        <rFont val="Arial"/>
        <family val="2"/>
      </rPr>
      <t xml:space="preserve"> scheduled day off per week.</t>
    </r>
  </si>
  <si>
    <r>
      <t xml:space="preserve">    6. Calculates the </t>
    </r>
    <r>
      <rPr>
        <b/>
        <sz val="12"/>
        <rFont val="Arial"/>
        <family val="2"/>
      </rPr>
      <t>Landing Fee</t>
    </r>
    <r>
      <rPr>
        <sz val="12"/>
        <rFont val="Arial"/>
        <family val="2"/>
      </rPr>
      <t xml:space="preserve"> by Landing (</t>
    </r>
    <r>
      <rPr>
        <b/>
        <sz val="12"/>
        <rFont val="Arial"/>
        <family val="2"/>
      </rPr>
      <t>PL</t>
    </r>
    <r>
      <rPr>
        <sz val="12"/>
        <rFont val="Arial"/>
        <family val="2"/>
      </rPr>
      <t xml:space="preserve">) or by </t>
    </r>
    <r>
      <rPr>
        <b/>
        <sz val="12"/>
        <rFont val="Arial"/>
        <family val="2"/>
      </rPr>
      <t>Thousands</t>
    </r>
    <r>
      <rPr>
        <sz val="12"/>
        <rFont val="Arial"/>
        <family val="2"/>
      </rPr>
      <t xml:space="preserve"> of pounds of landing weight (</t>
    </r>
    <r>
      <rPr>
        <b/>
        <sz val="12"/>
        <rFont val="Arial"/>
        <family val="2"/>
      </rPr>
      <t>PT</t>
    </r>
    <r>
      <rPr>
        <sz val="12"/>
        <rFont val="Arial"/>
        <family val="2"/>
      </rPr>
      <t>)</t>
    </r>
  </si>
  <si>
    <r>
      <t xml:space="preserve">         a. Shows </t>
    </r>
    <r>
      <rPr>
        <b/>
        <sz val="12"/>
        <rFont val="Arial"/>
        <family val="2"/>
      </rPr>
      <t>TOTAL TIME LAST SIX DAYS</t>
    </r>
    <r>
      <rPr>
        <sz val="12"/>
        <rFont val="Arial"/>
        <family val="2"/>
      </rPr>
      <t xml:space="preserve">  for </t>
    </r>
    <r>
      <rPr>
        <b/>
        <sz val="12"/>
        <rFont val="Arial"/>
        <family val="2"/>
      </rPr>
      <t>SEATS</t>
    </r>
    <r>
      <rPr>
        <sz val="12"/>
        <rFont val="Arial"/>
        <family val="2"/>
      </rPr>
      <t xml:space="preserve"> with </t>
    </r>
    <r>
      <rPr>
        <b/>
        <sz val="12"/>
        <rFont val="Arial"/>
        <family val="2"/>
      </rPr>
      <t>NO OFF</t>
    </r>
    <r>
      <rPr>
        <sz val="12"/>
        <rFont val="Arial"/>
        <family val="2"/>
      </rPr>
      <t xml:space="preserve"> days.</t>
    </r>
  </si>
  <si>
    <t>Clay Myers</t>
  </si>
  <si>
    <t>(661) 723-2740</t>
  </si>
  <si>
    <t>(661) 723-2750</t>
  </si>
  <si>
    <t>Mary Loan</t>
  </si>
  <si>
    <t>(575) 347-2369</t>
  </si>
  <si>
    <t>Ed McCaw</t>
  </si>
  <si>
    <t>(970) 375-3333</t>
  </si>
  <si>
    <t>Adam Goeden</t>
  </si>
  <si>
    <t>(970) 683-7712</t>
  </si>
  <si>
    <t>(970) 683-7720</t>
  </si>
  <si>
    <t>Doug Ivey</t>
  </si>
  <si>
    <t>Raul Contreras</t>
  </si>
  <si>
    <t>(559) 784-0828</t>
  </si>
  <si>
    <t>(559) 789-0198</t>
  </si>
  <si>
    <t>(559) 291-3473</t>
  </si>
  <si>
    <t>(559) 292-6927</t>
  </si>
  <si>
    <t>(406) 896-2951</t>
  </si>
  <si>
    <t>Don Cavin</t>
  </si>
  <si>
    <t>(541) 883-6853</t>
  </si>
  <si>
    <t>(530) 224-2433</t>
  </si>
  <si>
    <t>(541) 504-7220</t>
  </si>
  <si>
    <t>(541) 504-7223</t>
  </si>
  <si>
    <t>(909) 382-7993</t>
  </si>
  <si>
    <t>SANTA MARIA TANKER BASE</t>
  </si>
  <si>
    <t>Sheryl Woods</t>
  </si>
  <si>
    <t>ADMINISTRATIVE BASE PHONE #</t>
  </si>
  <si>
    <t>ADMINISTRATIVE BASE FAX #</t>
  </si>
  <si>
    <t>ONO</t>
  </si>
  <si>
    <t>RETAR COST  / GAL YEAR STARTED</t>
  </si>
  <si>
    <t xml:space="preserve">1ST CHANGE COST  / GAL  RETAR </t>
  </si>
  <si>
    <t>DATE 1ST RETAR CHANGE  STARTS</t>
  </si>
  <si>
    <t xml:space="preserve">2ND CHANGE COST  / GAL  RETAR </t>
  </si>
  <si>
    <t>DATE 2ND RETAR CHANGE  STARTS</t>
  </si>
  <si>
    <t xml:space="preserve">3RD CHANGE COST  / GAL  RETAR </t>
  </si>
  <si>
    <t>DATE 3RD RETAR CHANGE  STARTS</t>
  </si>
  <si>
    <t>00F</t>
  </si>
  <si>
    <t>BROADUS SEAT</t>
  </si>
  <si>
    <t>Shelley Dunlap</t>
  </si>
  <si>
    <t>(406) 853-0290</t>
  </si>
  <si>
    <t>(406) 232-5470</t>
  </si>
  <si>
    <t>0L7</t>
  </si>
  <si>
    <t>JEAN SEAT</t>
  </si>
  <si>
    <t>Randy Johnson</t>
  </si>
  <si>
    <t>(702) 646-1996</t>
  </si>
  <si>
    <t>LINCOLN COUNTY SEAT</t>
  </si>
  <si>
    <t>(775) 728-4392</t>
  </si>
  <si>
    <t>Michael Kidwell</t>
  </si>
  <si>
    <t>(775) 972-9201</t>
  </si>
  <si>
    <t>(775) 972-9200</t>
  </si>
  <si>
    <t>67L</t>
  </si>
  <si>
    <t>MESQUITE SEAT</t>
  </si>
  <si>
    <t>97M</t>
  </si>
  <si>
    <t>EKALAKA SEAT</t>
  </si>
  <si>
    <t>(505) 846-7409</t>
  </si>
  <si>
    <t>(575) 434-7355</t>
  </si>
  <si>
    <t>(575) 434-7356</t>
  </si>
  <si>
    <t>BHK</t>
  </si>
  <si>
    <t>BAKER SEAT</t>
  </si>
  <si>
    <t>(406) 778-9938</t>
  </si>
  <si>
    <t>(406)  778-3538</t>
  </si>
  <si>
    <t>BIG</t>
  </si>
  <si>
    <t>DELTA JUNCTION TANKER BASE</t>
  </si>
  <si>
    <t>Steve Joslin</t>
  </si>
  <si>
    <t>(907) 590-3680</t>
  </si>
  <si>
    <t>(907) 895-3680</t>
  </si>
  <si>
    <t>(7600 873-2551</t>
  </si>
  <si>
    <t>(7600 873-2552</t>
  </si>
  <si>
    <t>Walt Schopfer</t>
  </si>
  <si>
    <t>(406) 896-2910</t>
  </si>
  <si>
    <t>DENVER TANKER BASE</t>
  </si>
  <si>
    <t>Mark Mickelsen</t>
  </si>
  <si>
    <t>(303) 439-0332</t>
  </si>
  <si>
    <t>(720) 887-4769</t>
  </si>
  <si>
    <t>Lee Schaar</t>
  </si>
  <si>
    <t>(218) 755-4380</t>
  </si>
  <si>
    <t>(218) 755-4379</t>
  </si>
  <si>
    <t>BURNS SEAT</t>
  </si>
  <si>
    <t>Kristina Thissell</t>
  </si>
  <si>
    <t>(541) 573-3244</t>
  </si>
  <si>
    <t>(541) 573-3742</t>
  </si>
  <si>
    <t>Keith Riedel</t>
  </si>
  <si>
    <t>(218) 828-2575</t>
  </si>
  <si>
    <t>(218) 828-2707</t>
  </si>
  <si>
    <t>VACANT</t>
  </si>
  <si>
    <t>CHA</t>
  </si>
  <si>
    <t>CHATTANOOGA TANKER BASE</t>
  </si>
  <si>
    <t>(423) 892-2141</t>
  </si>
  <si>
    <t>(423) 892-1258</t>
  </si>
  <si>
    <t>Marlene Heisey</t>
  </si>
  <si>
    <t>(530) 895-6505</t>
  </si>
  <si>
    <t>(530) 895-6029</t>
  </si>
  <si>
    <t>CVH</t>
  </si>
  <si>
    <t>Jimmy Wilkins</t>
  </si>
  <si>
    <t>(831) 637-5456</t>
  </si>
  <si>
    <t>(831) 637-6281</t>
  </si>
  <si>
    <t>(907) 382-8061</t>
  </si>
  <si>
    <t>E24</t>
  </si>
  <si>
    <t>WHITEWATER SEAT</t>
  </si>
  <si>
    <t>Sabino Archuletta</t>
  </si>
  <si>
    <t>(928) 205-5596</t>
  </si>
  <si>
    <t>(928) 205-6170</t>
  </si>
  <si>
    <t>EAT</t>
  </si>
  <si>
    <t>WENATCHEE SEAT</t>
  </si>
  <si>
    <t>(509) 884-3473</t>
  </si>
  <si>
    <t>(509) 884-3549</t>
  </si>
  <si>
    <t>(218) 365-4831</t>
  </si>
  <si>
    <t>(218) 365-5420</t>
  </si>
  <si>
    <t>(907) 283-3816</t>
  </si>
  <si>
    <t>(907) 283-3916</t>
  </si>
  <si>
    <t xml:space="preserve">FRESNO TANKER BASE </t>
  </si>
  <si>
    <t>Pat Basch</t>
  </si>
  <si>
    <t>Steve Monsma</t>
  </si>
  <si>
    <t>(907) 356-5528</t>
  </si>
  <si>
    <t>(907) 356-5527</t>
  </si>
  <si>
    <t>Gilbert Gil</t>
  </si>
  <si>
    <t>(520)  538-2882</t>
  </si>
  <si>
    <t>FNL</t>
  </si>
  <si>
    <t>FORT COLLINS / LOVELAND SEAT</t>
  </si>
  <si>
    <t>Fred Winkler</t>
  </si>
  <si>
    <t>(970) 222-9073</t>
  </si>
  <si>
    <t>FORTUNA TANKER BASE</t>
  </si>
  <si>
    <t>Chrystal Henson</t>
  </si>
  <si>
    <t>(707) 725-4572</t>
  </si>
  <si>
    <t>(707) 725-6752</t>
  </si>
  <si>
    <t>FYV</t>
  </si>
  <si>
    <t>FAYETTEVILLE TANKER BASE</t>
  </si>
  <si>
    <t>(479) 575-0030</t>
  </si>
  <si>
    <t>(479) 575-9554</t>
  </si>
  <si>
    <t>GCD</t>
  </si>
  <si>
    <t>JOHN DAY SEAT</t>
  </si>
  <si>
    <t>Greg Loper</t>
  </si>
  <si>
    <t>(541) 575-3109</t>
  </si>
  <si>
    <t>(541) 575-3119</t>
  </si>
  <si>
    <t>GOO</t>
  </si>
  <si>
    <t>Les Becika</t>
  </si>
  <si>
    <t>(530) 272-4952</t>
  </si>
  <si>
    <t xml:space="preserve"> (530) 272-1112</t>
  </si>
  <si>
    <t>GPI</t>
  </si>
  <si>
    <t>GLACIER TANKER BASE</t>
  </si>
  <si>
    <t>Bob Fortune</t>
  </si>
  <si>
    <t>(406) 752-6011</t>
  </si>
  <si>
    <t>(406) 752-6018</t>
  </si>
  <si>
    <t>Tina Phelps</t>
  </si>
  <si>
    <t>(218) 262-7334</t>
  </si>
  <si>
    <t>(218) 262-7327</t>
  </si>
  <si>
    <t>Jeffery Jackson</t>
  </si>
  <si>
    <t>(406) 449-5005</t>
  </si>
  <si>
    <t>(406) 449-5010</t>
  </si>
  <si>
    <t>Stephen Calkins</t>
  </si>
  <si>
    <t>(951) 652-2066</t>
  </si>
  <si>
    <t>(951) 652-2089</t>
  </si>
  <si>
    <t>KINGMAN SEAT</t>
  </si>
  <si>
    <t>Darren Mathis</t>
  </si>
  <si>
    <t>(928) 692-6982</t>
  </si>
  <si>
    <t>(928) 692-6950</t>
  </si>
  <si>
    <t>(928) 289-8810</t>
  </si>
  <si>
    <t>John Willis</t>
  </si>
  <si>
    <t>(252) 520-2402</t>
  </si>
  <si>
    <t>(252) 522-1289</t>
  </si>
  <si>
    <t>PHOENIX - MESA GATEWAY TANKER BASE</t>
  </si>
  <si>
    <t>JDN</t>
  </si>
  <si>
    <t>JORDAN SEAT</t>
  </si>
  <si>
    <t>(406) 557-2911</t>
  </si>
  <si>
    <t>(406) 233-2900</t>
  </si>
  <si>
    <t>(386) 758-9078</t>
  </si>
  <si>
    <t>(386) 752-8901</t>
  </si>
  <si>
    <t>(541) 962-8665</t>
  </si>
  <si>
    <t>LAKEVIEW SEAT</t>
  </si>
  <si>
    <t>Vicki Baker</t>
  </si>
  <si>
    <t>(541) 947-6190</t>
  </si>
  <si>
    <t>(541) 947-6197</t>
  </si>
  <si>
    <t>(541) 273-1457</t>
  </si>
  <si>
    <t>WELLS SEAT</t>
  </si>
  <si>
    <t>(775) 752-2190</t>
  </si>
  <si>
    <t>M46</t>
  </si>
  <si>
    <t>COLSTRIP SEAT</t>
  </si>
  <si>
    <t>(406) 748-3465</t>
  </si>
  <si>
    <t>(406) 748-3559</t>
  </si>
  <si>
    <t>Ken Bingham</t>
  </si>
  <si>
    <t>(907) 524-3010</t>
  </si>
  <si>
    <t>(907) 524-3932</t>
  </si>
  <si>
    <t>(775) 782-1415</t>
  </si>
  <si>
    <t>(775) 782-1437</t>
  </si>
  <si>
    <t>Ken Bavaro</t>
  </si>
  <si>
    <t>(541) 779-0397</t>
  </si>
  <si>
    <t>(541) 779-3098</t>
  </si>
  <si>
    <t>MLS</t>
  </si>
  <si>
    <t>MILES CITY SEAT</t>
  </si>
  <si>
    <t>(406) 232-7592</t>
  </si>
  <si>
    <t>Wayne Erickson</t>
  </si>
  <si>
    <t>(218) 365-7565</t>
  </si>
  <si>
    <t>(218) 365-7564</t>
  </si>
  <si>
    <t>(406) 329-4789</t>
  </si>
  <si>
    <t>Robert Meade</t>
  </si>
  <si>
    <t>(509) 762-6184</t>
  </si>
  <si>
    <t>(509) 762-6186</t>
  </si>
  <si>
    <t xml:space="preserve">MCCALL TANKER BASE </t>
  </si>
  <si>
    <t>(530) 258-5150</t>
  </si>
  <si>
    <t>(530) 258-5196</t>
  </si>
  <si>
    <t>Frank Garcia</t>
  </si>
  <si>
    <t>(209) 532-2911</t>
  </si>
  <si>
    <t>(209) 532-8036</t>
  </si>
  <si>
    <t>OMK</t>
  </si>
  <si>
    <t>OMAK SEAT</t>
  </si>
  <si>
    <t>(509) 826-1609</t>
  </si>
  <si>
    <t>(509) 826-5966</t>
  </si>
  <si>
    <t>ONTARIO SEAT</t>
  </si>
  <si>
    <t>Brian Rindlisbacher</t>
  </si>
  <si>
    <t>(541) 889-4267</t>
  </si>
  <si>
    <t>(541) 889-4274</t>
  </si>
  <si>
    <t>PAQ</t>
  </si>
  <si>
    <t>Dale Alter</t>
  </si>
  <si>
    <t>(907) 761-6326</t>
  </si>
  <si>
    <t>(907) 761-6327</t>
  </si>
  <si>
    <t>PDT</t>
  </si>
  <si>
    <t>PENDLETON SEAT</t>
  </si>
  <si>
    <t>Doug Simler</t>
  </si>
  <si>
    <t>(541) 962-8673</t>
  </si>
  <si>
    <t>(208) 235-4700</t>
  </si>
  <si>
    <t>PNM</t>
  </si>
  <si>
    <t>PRINCETON SEAT</t>
  </si>
  <si>
    <t>(218) 327-4582</t>
  </si>
  <si>
    <t>(218) 327-4528</t>
  </si>
  <si>
    <t>Kelly Gouette</t>
  </si>
  <si>
    <t>(805) 238-1878</t>
  </si>
  <si>
    <t>(805) 239-3129</t>
  </si>
  <si>
    <t>PUB</t>
  </si>
  <si>
    <t>PUEBLO SEAT</t>
  </si>
  <si>
    <t>Kevin Merrill</t>
  </si>
  <si>
    <t>(605) 393-2533</t>
  </si>
  <si>
    <t>Jim Heffley</t>
  </si>
  <si>
    <t>(530) 226-2745</t>
  </si>
  <si>
    <t>RIL</t>
  </si>
  <si>
    <t>RIFLE SEAT</t>
  </si>
  <si>
    <t>Butch Blanco</t>
  </si>
  <si>
    <t>Debora Lutz</t>
  </si>
  <si>
    <t>(760) 789-1520</t>
  </si>
  <si>
    <t>(760) 788-9634</t>
  </si>
  <si>
    <t>(575) 627-0117</t>
  </si>
  <si>
    <t>S34</t>
  </si>
  <si>
    <t>PLAINS SEAT</t>
  </si>
  <si>
    <t>Ned Winebrenner</t>
  </si>
  <si>
    <t>(406) 826-3061</t>
  </si>
  <si>
    <t>(406) 826-4044</t>
  </si>
  <si>
    <t>PRINEVILLE SEAT</t>
  </si>
  <si>
    <t>Jeff Moss</t>
  </si>
  <si>
    <t>(541) 410-8284</t>
  </si>
  <si>
    <t>(541) 416-6853</t>
  </si>
  <si>
    <t>VALE SEAT</t>
  </si>
  <si>
    <t>(541) 473-2150</t>
  </si>
  <si>
    <t>(541) 473-9481</t>
  </si>
  <si>
    <t>GRANGEVILLE SEAT</t>
  </si>
  <si>
    <t>Willy Acton</t>
  </si>
  <si>
    <t>(208) 983-1964</t>
  </si>
  <si>
    <t>(208) 983-9587</t>
  </si>
  <si>
    <t>SAFFORD SEAT</t>
  </si>
  <si>
    <t>Mary Hayes</t>
  </si>
  <si>
    <t>(928) 348-9120</t>
  </si>
  <si>
    <t>(928) 348-8075</t>
  </si>
  <si>
    <t>Leslie Crenshaw</t>
  </si>
  <si>
    <t>(909) 382-4974</t>
  </si>
  <si>
    <t>Dave Campodonico</t>
  </si>
  <si>
    <t>(209) 982-0113</t>
  </si>
  <si>
    <t>(209) 982-1640</t>
  </si>
  <si>
    <t>Rick Beal</t>
  </si>
  <si>
    <t>(435) 656-8423</t>
  </si>
  <si>
    <t>(435) 627-1247</t>
  </si>
  <si>
    <t>Mike Slette</t>
  </si>
  <si>
    <t>(530) 459-5453</t>
  </si>
  <si>
    <t>(530) 842-6953</t>
  </si>
  <si>
    <t>SMX</t>
  </si>
  <si>
    <t>(505) 937-5059</t>
  </si>
  <si>
    <t>(505) 937-5248</t>
  </si>
  <si>
    <t>SRR</t>
  </si>
  <si>
    <t>RUIDOSO SEAT</t>
  </si>
  <si>
    <t>(505) 336-1263</t>
  </si>
  <si>
    <t>(505) 336-1533</t>
  </si>
  <si>
    <t>SANTA ROSA TANKER BASE</t>
  </si>
  <si>
    <t>Chris Avina</t>
  </si>
  <si>
    <t>(707) 576-2586</t>
  </si>
  <si>
    <t>(707) 576-2587</t>
  </si>
  <si>
    <t>(575) 538-2702</t>
  </si>
  <si>
    <t>(575) 388-8622</t>
  </si>
  <si>
    <t>Chris Cook</t>
  </si>
  <si>
    <t>(907) 883-5845</t>
  </si>
  <si>
    <t>(907) 883-5135</t>
  </si>
  <si>
    <t>Bruce Haynes</t>
  </si>
  <si>
    <t>(503) 666-3828</t>
  </si>
  <si>
    <t>(503) 666-3829</t>
  </si>
  <si>
    <t>TOOELE VALLEY SEAT</t>
  </si>
  <si>
    <t>(801) 908-1945</t>
  </si>
  <si>
    <t>Scott Chehock</t>
  </si>
  <si>
    <t>(208) 735-6503</t>
  </si>
  <si>
    <t>(208) 735-6516</t>
  </si>
  <si>
    <t>U14</t>
  </si>
  <si>
    <t>NEPHI SEAT</t>
  </si>
  <si>
    <t>(435) 896-8404</t>
  </si>
  <si>
    <t>U19</t>
  </si>
  <si>
    <t>FILLMORE SEAT</t>
  </si>
  <si>
    <t>(435) 743-3135</t>
  </si>
  <si>
    <t>U76</t>
  </si>
  <si>
    <t>MOUNTAIN HOME SEAT</t>
  </si>
  <si>
    <t xml:space="preserve">Tom Breen </t>
  </si>
  <si>
    <t>(208) 871-7459</t>
  </si>
  <si>
    <t>(208) 384-3405</t>
  </si>
  <si>
    <t>Kirk Van Patten</t>
  </si>
  <si>
    <t>(707) 462-6102</t>
  </si>
  <si>
    <t>(707) 462-6539</t>
  </si>
  <si>
    <t>WINNEMUCCA SEAT</t>
  </si>
  <si>
    <t>(775) 623-6726</t>
  </si>
  <si>
    <t>John Ueland</t>
  </si>
  <si>
    <t>MAY 2009 EDITION</t>
  </si>
  <si>
    <t>CYS</t>
  </si>
  <si>
    <t>CHEYENNE</t>
  </si>
  <si>
    <t>COS</t>
  </si>
  <si>
    <t>COLORADO SPRINGS</t>
  </si>
  <si>
    <t>ARMARILLO INT'L AIRPORT</t>
  </si>
  <si>
    <t>AMA</t>
  </si>
  <si>
    <t>EL PASO (BIGGS AAF)</t>
  </si>
  <si>
    <t>ELP</t>
  </si>
  <si>
    <t>TUS</t>
  </si>
  <si>
    <t>TUCSON INTERNATIONAL</t>
  </si>
  <si>
    <t>CHANNEL ISLANDS</t>
  </si>
  <si>
    <t>CHL</t>
  </si>
  <si>
    <t>MARCH AIR RESERVE BASE</t>
  </si>
  <si>
    <t>MAR</t>
  </si>
  <si>
    <t>MCCHORD AIR FORCE BASE</t>
  </si>
  <si>
    <t>MCC</t>
  </si>
  <si>
    <t>PAE</t>
  </si>
  <si>
    <t>PAINE FIELD, EVERETT, WA</t>
  </si>
  <si>
    <t>ASHEVILLE</t>
  </si>
  <si>
    <t>CHERRY POINT NAVAL RESERVATION</t>
  </si>
  <si>
    <t>FORT SMITH</t>
  </si>
  <si>
    <t>LUBBOCK INT'L AIRPORT</t>
  </si>
  <si>
    <t>TALLAHASSEE</t>
  </si>
  <si>
    <t>TLH</t>
  </si>
  <si>
    <t>LBB</t>
  </si>
  <si>
    <t>FSM</t>
  </si>
  <si>
    <t>AVL</t>
  </si>
  <si>
    <t>CHARLOTTE DOUGLAS INT'L</t>
  </si>
  <si>
    <t>CLT</t>
  </si>
  <si>
    <t>CPR</t>
  </si>
  <si>
    <t>GYH</t>
  </si>
  <si>
    <t>DONALDSON AIR CENTER (GREENVILLE)</t>
  </si>
  <si>
    <t>ABI</t>
  </si>
  <si>
    <t>DYESS AFB (ABILENE, TX)</t>
  </si>
  <si>
    <t>(MABM to be assigned)</t>
  </si>
  <si>
    <t>MAFFS Phone</t>
  </si>
  <si>
    <t>MAFFS Fax</t>
  </si>
  <si>
    <t>C130H</t>
  </si>
  <si>
    <t>C130J</t>
  </si>
  <si>
    <t>MAAFS</t>
  </si>
  <si>
    <t>Colorado Air Force Reserve</t>
  </si>
  <si>
    <t>Wyoming Air National Guard</t>
  </si>
  <si>
    <t>California Air National Guard</t>
  </si>
  <si>
    <t xml:space="preserve">North Carolina Air National Guard </t>
  </si>
  <si>
    <t>Modular Airbone Firefighting System</t>
  </si>
  <si>
    <t>001</t>
  </si>
  <si>
    <t>002</t>
  </si>
  <si>
    <t>003</t>
  </si>
  <si>
    <t>004</t>
  </si>
  <si>
    <t>005</t>
  </si>
  <si>
    <t>006</t>
  </si>
  <si>
    <t>007</t>
  </si>
  <si>
    <t>008</t>
  </si>
  <si>
    <t>ANG Assigned</t>
  </si>
  <si>
    <t>AFR Assigned</t>
  </si>
  <si>
    <t>WY</t>
  </si>
  <si>
    <t>CO</t>
  </si>
  <si>
    <t>CA</t>
  </si>
  <si>
    <t>NC</t>
  </si>
  <si>
    <t>Wyoming ANG</t>
  </si>
  <si>
    <t>Colorado AFR</t>
  </si>
  <si>
    <t>California ANG</t>
  </si>
  <si>
    <t>North Carolina ANG</t>
  </si>
  <si>
    <t>L49</t>
  </si>
  <si>
    <t>L25</t>
  </si>
  <si>
    <t>L69</t>
  </si>
  <si>
    <t>L88</t>
  </si>
  <si>
    <t>L19</t>
  </si>
  <si>
    <t>LB3</t>
  </si>
  <si>
    <t>L33</t>
  </si>
  <si>
    <t>L57</t>
  </si>
  <si>
    <t>L14</t>
  </si>
  <si>
    <t>King Air</t>
  </si>
  <si>
    <t>Greg McDonald</t>
  </si>
  <si>
    <t>John Litton</t>
  </si>
  <si>
    <t>Dolan McDonald</t>
  </si>
  <si>
    <t>Thomas French</t>
  </si>
  <si>
    <t>David Strickler</t>
  </si>
  <si>
    <t>Rick Gicla</t>
  </si>
  <si>
    <t>Rusty Warbis</t>
  </si>
  <si>
    <t>Jamie Tackman</t>
  </si>
  <si>
    <t>Greg House</t>
  </si>
  <si>
    <t>Kevin Meekin</t>
  </si>
  <si>
    <t>L47</t>
  </si>
  <si>
    <t>Terry Cullen</t>
  </si>
  <si>
    <t>L12</t>
  </si>
  <si>
    <t>L51</t>
  </si>
  <si>
    <t>John Liston</t>
  </si>
  <si>
    <t>Rick Haagensen</t>
  </si>
  <si>
    <t>L56</t>
  </si>
  <si>
    <t>Dave Spliethof</t>
  </si>
  <si>
    <t>Dan Johnson</t>
  </si>
  <si>
    <t>L59</t>
  </si>
  <si>
    <t>L58</t>
  </si>
  <si>
    <t>L61</t>
  </si>
  <si>
    <t>L64</t>
  </si>
  <si>
    <t>Ron Barrett</t>
  </si>
  <si>
    <t>Ron Vail</t>
  </si>
  <si>
    <t>L68</t>
  </si>
  <si>
    <t>Don Bell</t>
  </si>
  <si>
    <t>LB2</t>
  </si>
  <si>
    <t>LB4</t>
  </si>
  <si>
    <t>LB5</t>
  </si>
  <si>
    <t>LB6</t>
  </si>
  <si>
    <t>Cliff Naveaux</t>
  </si>
  <si>
    <t>Mike Lynn</t>
  </si>
  <si>
    <t>Craig Irvine</t>
  </si>
  <si>
    <t>Ryan Curl</t>
  </si>
  <si>
    <t>LA2</t>
  </si>
  <si>
    <t>LA4</t>
  </si>
  <si>
    <t>LC1</t>
  </si>
  <si>
    <t>LC2</t>
  </si>
  <si>
    <t>Gary Doyle</t>
  </si>
  <si>
    <t>Doug Burts</t>
  </si>
  <si>
    <t>Bob Coward</t>
  </si>
  <si>
    <t>Lynn Flock</t>
  </si>
  <si>
    <t>BLM</t>
  </si>
  <si>
    <t>R-8</t>
  </si>
  <si>
    <t>R-6</t>
  </si>
  <si>
    <t>R-5</t>
  </si>
  <si>
    <t>R-4</t>
  </si>
  <si>
    <t>R-3</t>
  </si>
  <si>
    <t>R-2</t>
  </si>
  <si>
    <t>R-1</t>
  </si>
  <si>
    <t>AK</t>
  </si>
  <si>
    <r>
      <t xml:space="preserve">ATDATA </t>
    </r>
    <r>
      <rPr>
        <sz val="12"/>
        <rFont val="Arial"/>
        <family val="2"/>
      </rPr>
      <t xml:space="preserve">will work for a maximum of 75 aircraft. </t>
    </r>
    <r>
      <rPr>
        <b/>
        <sz val="12"/>
        <rFont val="Arial"/>
        <family val="2"/>
      </rPr>
      <t>TBDATA</t>
    </r>
    <r>
      <rPr>
        <sz val="12"/>
        <rFont val="Arial"/>
        <family val="2"/>
      </rPr>
      <t xml:space="preserve">  can contain a maximum of 130 bases. </t>
    </r>
  </si>
  <si>
    <r>
      <t xml:space="preserve">ATDATA </t>
    </r>
    <r>
      <rPr>
        <sz val="12"/>
        <rFont val="Arial"/>
        <family val="2"/>
      </rPr>
      <t xml:space="preserve">should have all </t>
    </r>
    <r>
      <rPr>
        <b/>
        <sz val="12"/>
        <rFont val="Arial"/>
        <family val="2"/>
      </rPr>
      <t>MAFFS</t>
    </r>
    <r>
      <rPr>
        <sz val="12"/>
        <rFont val="Arial"/>
        <family val="2"/>
      </rPr>
      <t xml:space="preserve"> aircraft and </t>
    </r>
    <r>
      <rPr>
        <b/>
        <sz val="12"/>
        <rFont val="Arial"/>
        <family val="2"/>
      </rPr>
      <t>MAFFS</t>
    </r>
    <r>
      <rPr>
        <sz val="12"/>
        <rFont val="Arial"/>
        <family val="2"/>
      </rPr>
      <t xml:space="preserve"> qualified </t>
    </r>
    <r>
      <rPr>
        <b/>
        <sz val="12"/>
        <rFont val="Arial"/>
        <family val="2"/>
      </rPr>
      <t>Lead Planes</t>
    </r>
    <r>
      <rPr>
        <sz val="12"/>
        <rFont val="Arial"/>
        <family val="2"/>
      </rPr>
      <t>.</t>
    </r>
  </si>
  <si>
    <r>
      <t xml:space="preserve">TBDATA </t>
    </r>
    <r>
      <rPr>
        <sz val="12"/>
        <rFont val="Arial"/>
        <family val="2"/>
      </rPr>
      <t xml:space="preserve">should have all </t>
    </r>
    <r>
      <rPr>
        <b/>
        <sz val="12"/>
        <rFont val="Arial"/>
        <family val="2"/>
      </rPr>
      <t>MAFFS Operating Bases</t>
    </r>
    <r>
      <rPr>
        <sz val="12"/>
        <rFont val="Arial"/>
        <family val="2"/>
      </rPr>
      <t xml:space="preserve">. </t>
    </r>
  </si>
  <si>
    <t>BEECHCRAFT</t>
  </si>
  <si>
    <t>Region 1 US Forest Service</t>
  </si>
  <si>
    <t>Region 2 US Forest Service</t>
  </si>
  <si>
    <t>Region 3 US Forest Service</t>
  </si>
  <si>
    <t>Region 4 US Forest Service</t>
  </si>
  <si>
    <t>Region 5 US Forest Service</t>
  </si>
  <si>
    <t>Region 6 US Forest Service</t>
  </si>
  <si>
    <t>Region 8 US Forest Service</t>
  </si>
  <si>
    <t>STATE OF CALIFORNIA</t>
  </si>
  <si>
    <t>BUREAU OF LAND MANAGEMENT</t>
  </si>
  <si>
    <t>406-329-4900</t>
  </si>
  <si>
    <t>406-329-4983</t>
  </si>
  <si>
    <t>303-275-5750</t>
  </si>
  <si>
    <t>303-275-5754</t>
  </si>
  <si>
    <t>505-842-3460</t>
  </si>
  <si>
    <t>505-842-3806</t>
  </si>
  <si>
    <t>801-620-1879</t>
  </si>
  <si>
    <t>801-620-1899</t>
  </si>
  <si>
    <t>530-226-2740</t>
  </si>
  <si>
    <t>530-226-2713</t>
  </si>
  <si>
    <t>661-723-2580</t>
  </si>
  <si>
    <t>661-723-2581</t>
  </si>
  <si>
    <t>541-504-7200</t>
  </si>
  <si>
    <t>541-504-7258</t>
  </si>
  <si>
    <t>509-884-8189</t>
  </si>
  <si>
    <t>509-884-2710</t>
  </si>
  <si>
    <t>770-237-0119</t>
  </si>
  <si>
    <t>770-338-5458</t>
  </si>
  <si>
    <t>208-387-5180</t>
  </si>
  <si>
    <t>208-387-5199</t>
  </si>
  <si>
    <t>ALASKA DEPARTMENT OF FORESTRY</t>
  </si>
  <si>
    <t>Pilatus</t>
  </si>
  <si>
    <t>N901AK</t>
  </si>
  <si>
    <t>N902AK</t>
  </si>
  <si>
    <t>PILATUS</t>
  </si>
  <si>
    <t>907-761-6272</t>
  </si>
  <si>
    <t>907-761-6273</t>
  </si>
  <si>
    <t>none</t>
  </si>
  <si>
    <t>Alaska DOF</t>
  </si>
  <si>
    <t>M1</t>
  </si>
  <si>
    <t>M2</t>
  </si>
  <si>
    <t>M3</t>
  </si>
  <si>
    <t>M4</t>
  </si>
  <si>
    <t>M5</t>
  </si>
  <si>
    <t>M6</t>
  </si>
  <si>
    <t>M7</t>
  </si>
  <si>
    <t>M8</t>
  </si>
  <si>
    <t>(775)635-3034</t>
  </si>
  <si>
    <t>PL</t>
  </si>
  <si>
    <t>Leo R Cromwell</t>
  </si>
  <si>
    <t>(208) 634-0357</t>
  </si>
  <si>
    <t>(208) 634-0358</t>
  </si>
  <si>
    <t>0900</t>
  </si>
  <si>
    <t>1800</t>
  </si>
  <si>
    <t>TANKER DATA  2011</t>
  </si>
  <si>
    <t>TANKER DATA 2011</t>
  </si>
  <si>
    <t>GOWEN FIELD AIR NATIONAL GUARD BASE</t>
  </si>
  <si>
    <t>GWN</t>
  </si>
  <si>
    <t>(864) 277-0295</t>
  </si>
  <si>
    <t>(864) 277-0281</t>
  </si>
  <si>
    <t>NC-NCF-120031</t>
  </si>
  <si>
    <t>2012 NC/SC MAFFS EXERCISE</t>
  </si>
  <si>
    <t>N477PT</t>
  </si>
  <si>
    <t>L28</t>
  </si>
  <si>
    <t>L65</t>
  </si>
  <si>
    <t>N224JE</t>
  </si>
  <si>
    <t>541-504-7286</t>
  </si>
  <si>
    <t>N64GT</t>
  </si>
  <si>
    <t>0934</t>
  </si>
  <si>
    <t>1027</t>
  </si>
  <si>
    <t>1054</t>
  </si>
  <si>
    <t>0939</t>
  </si>
  <si>
    <t>SP</t>
  </si>
  <si>
    <t>1035</t>
  </si>
  <si>
    <t>1120</t>
  </si>
  <si>
    <t>1147</t>
  </si>
  <si>
    <t>1123</t>
  </si>
  <si>
    <t>1245</t>
  </si>
  <si>
    <t>1249</t>
  </si>
  <si>
    <t>1335</t>
  </si>
  <si>
    <t>1339</t>
  </si>
  <si>
    <t>1330</t>
  </si>
  <si>
    <t>1435</t>
  </si>
  <si>
    <t>1501</t>
  </si>
  <si>
    <t>1540</t>
  </si>
  <si>
    <t>1510</t>
  </si>
  <si>
    <t>1530</t>
  </si>
  <si>
    <t>1538</t>
  </si>
  <si>
    <t>1613</t>
  </si>
  <si>
    <t>1026</t>
  </si>
  <si>
    <t>1639</t>
  </si>
  <si>
    <t>1650</t>
  </si>
  <si>
    <t>1712</t>
  </si>
  <si>
    <t>0814</t>
  </si>
  <si>
    <t>1745</t>
  </si>
  <si>
    <t>1807</t>
  </si>
  <si>
    <t>1815</t>
  </si>
  <si>
    <t>1808</t>
  </si>
  <si>
    <t>1640</t>
  </si>
  <si>
    <t>1910</t>
  </si>
  <si>
    <t>1914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</si>
</sst>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$&quot;#,##0.00"/>
    <numFmt numFmtId="165" formatCode="[&lt;=9999999]###\-####;\(###\)\ ###\-####"/>
    <numFmt numFmtId="166" formatCode="0.00_);\(0.00\)"/>
    <numFmt numFmtId="167" formatCode="0.000"/>
    <numFmt numFmtId="168" formatCode="&quot;$&quot;#,##0"/>
    <numFmt numFmtId="169" formatCode="0.0000"/>
    <numFmt numFmtId="170" formatCode="m/d"/>
    <numFmt numFmtId="171" formatCode="mmmm\ d\,\ yyyy"/>
    <numFmt numFmtId="172" formatCode="[$-409]d\-mmm\-yy;@"/>
    <numFmt numFmtId="173" formatCode="[$-409]d\-mmm;@"/>
    <numFmt numFmtId="174" formatCode="[$-409]dd\-mmm\-yy;@"/>
    <numFmt numFmtId="175" formatCode="0.0"/>
  </numFmts>
  <fonts count="2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sz val="8"/>
      <color indexed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6">
    <xf numFmtId="0" fontId="0" fillId="0" borderId="0" xfId="0"/>
    <xf numFmtId="0" fontId="1" fillId="0" borderId="0" xfId="0" applyFont="1" applyBorder="1" applyAlignment="1"/>
    <xf numFmtId="0" fontId="0" fillId="0" borderId="0" xfId="0" applyBorder="1" applyAlignment="1"/>
    <xf numFmtId="0" fontId="0" fillId="2" borderId="0" xfId="0" applyFill="1" applyBorder="1" applyAlignment="1"/>
    <xf numFmtId="0" fontId="1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3" fontId="6" fillId="0" borderId="1" xfId="0" applyNumberFormat="1" applyFont="1" applyBorder="1" applyAlignment="1" applyProtection="1">
      <alignment horizontal="center" vertical="center"/>
      <protection hidden="1"/>
    </xf>
    <xf numFmtId="3" fontId="6" fillId="0" borderId="2" xfId="0" applyNumberFormat="1" applyFont="1" applyBorder="1" applyAlignment="1" applyProtection="1">
      <alignment horizontal="center" vertical="center"/>
      <protection hidden="1"/>
    </xf>
    <xf numFmtId="3" fontId="6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Continuous" vertical="center" wrapText="1"/>
      <protection hidden="1"/>
    </xf>
    <xf numFmtId="0" fontId="1" fillId="0" borderId="0" xfId="0" applyFont="1" applyFill="1" applyBorder="1" applyAlignment="1"/>
    <xf numFmtId="0" fontId="1" fillId="0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Protection="1">
      <protection hidden="1"/>
    </xf>
    <xf numFmtId="0" fontId="0" fillId="0" borderId="0" xfId="0" applyFill="1"/>
    <xf numFmtId="2" fontId="1" fillId="0" borderId="0" xfId="0" applyNumberFormat="1" applyFont="1" applyFill="1" applyAlignment="1">
      <alignment horizontal="center" vertical="center"/>
    </xf>
    <xf numFmtId="0" fontId="0" fillId="0" borderId="0" xfId="0" applyFill="1" applyBorder="1"/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/>
    <xf numFmtId="2" fontId="9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/>
    <xf numFmtId="0" fontId="0" fillId="0" borderId="0" xfId="0" applyFill="1" applyAlignment="1">
      <alignment horizontal="center" vertical="center"/>
    </xf>
    <xf numFmtId="0" fontId="10" fillId="0" borderId="0" xfId="0" applyFont="1" applyFill="1"/>
    <xf numFmtId="0" fontId="0" fillId="0" borderId="0" xfId="0" applyFill="1" applyAlignment="1"/>
    <xf numFmtId="0" fontId="0" fillId="0" borderId="5" xfId="0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166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2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1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/>
    <xf numFmtId="16" fontId="1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/>
    <xf numFmtId="170" fontId="7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7" xfId="0" applyFill="1" applyBorder="1" applyProtection="1">
      <protection hidden="1"/>
    </xf>
    <xf numFmtId="2" fontId="4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shrinkToFit="1"/>
    </xf>
    <xf numFmtId="166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2" fontId="4" fillId="0" borderId="2" xfId="0" applyNumberFormat="1" applyFont="1" applyBorder="1" applyAlignment="1">
      <alignment horizontal="center" vertical="center" shrinkToFit="1"/>
    </xf>
    <xf numFmtId="49" fontId="1" fillId="0" borderId="2" xfId="0" applyNumberFormat="1" applyFont="1" applyFill="1" applyBorder="1" applyAlignment="1" applyProtection="1">
      <alignment horizontal="center" vertical="center" shrinkToFit="1"/>
      <protection hidden="1"/>
    </xf>
    <xf numFmtId="2" fontId="1" fillId="0" borderId="2" xfId="0" applyNumberFormat="1" applyFont="1" applyFill="1" applyBorder="1" applyAlignment="1" applyProtection="1">
      <alignment horizontal="center" vertical="center" shrinkToFit="1"/>
      <protection hidden="1"/>
    </xf>
    <xf numFmtId="166" fontId="4" fillId="0" borderId="2" xfId="0" applyNumberFormat="1" applyFont="1" applyFill="1" applyBorder="1" applyAlignment="1" applyProtection="1">
      <alignment horizontal="center" vertical="center" shrinkToFit="1"/>
      <protection hidden="1"/>
    </xf>
    <xf numFmtId="2" fontId="4" fillId="0" borderId="2" xfId="0" applyNumberFormat="1" applyFont="1" applyFill="1" applyBorder="1" applyAlignment="1" applyProtection="1">
      <alignment horizontal="center" vertical="center" shrinkToFit="1"/>
      <protection hidden="1"/>
    </xf>
    <xf numFmtId="166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2" fontId="4" fillId="0" borderId="15" xfId="0" applyNumberFormat="1" applyFont="1" applyBorder="1" applyAlignment="1">
      <alignment horizontal="center" vertical="center" shrinkToFit="1"/>
    </xf>
    <xf numFmtId="49" fontId="1" fillId="0" borderId="15" xfId="0" applyNumberFormat="1" applyFont="1" applyFill="1" applyBorder="1" applyAlignment="1" applyProtection="1">
      <alignment horizontal="center" vertical="center" shrinkToFit="1"/>
      <protection hidden="1"/>
    </xf>
    <xf numFmtId="2" fontId="4" fillId="0" borderId="17" xfId="0" applyNumberFormat="1" applyFont="1" applyFill="1" applyBorder="1" applyAlignment="1" applyProtection="1">
      <alignment horizontal="center" vertical="center"/>
      <protection hidden="1"/>
    </xf>
    <xf numFmtId="16" fontId="0" fillId="0" borderId="0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6" fillId="0" borderId="0" xfId="0" applyFont="1" applyFill="1" applyBorder="1" applyAlignment="1"/>
    <xf numFmtId="164" fontId="1" fillId="0" borderId="0" xfId="0" applyNumberFormat="1" applyFont="1" applyBorder="1" applyAlignment="1" applyProtection="1">
      <alignment vertical="center"/>
      <protection hidden="1"/>
    </xf>
    <xf numFmtId="164" fontId="1" fillId="0" borderId="0" xfId="0" applyNumberFormat="1" applyFont="1" applyBorder="1" applyAlignment="1"/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4" fontId="1" fillId="0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quotePrefix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49" fontId="6" fillId="0" borderId="2" xfId="0" applyNumberFormat="1" applyFont="1" applyFill="1" applyBorder="1" applyAlignment="1">
      <alignment horizontal="center" vertical="center"/>
    </xf>
    <xf numFmtId="167" fontId="0" fillId="0" borderId="0" xfId="0" applyNumberFormat="1" applyBorder="1"/>
    <xf numFmtId="49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  <protection locked="0" hidden="1"/>
    </xf>
    <xf numFmtId="0" fontId="0" fillId="0" borderId="2" xfId="0" applyFill="1" applyBorder="1" applyAlignment="1" applyProtection="1">
      <alignment horizontal="center" vertical="center" shrinkToFit="1"/>
      <protection locked="0" hidden="1"/>
    </xf>
    <xf numFmtId="0" fontId="0" fillId="0" borderId="15" xfId="0" applyFill="1" applyBorder="1" applyAlignment="1" applyProtection="1">
      <alignment horizontal="center" vertical="center" shrinkToFit="1"/>
      <protection locked="0" hidden="1"/>
    </xf>
    <xf numFmtId="0" fontId="12" fillId="0" borderId="0" xfId="0" applyFont="1" applyBorder="1" applyAlignment="1" applyProtection="1">
      <alignment horizontal="left" vertical="center"/>
      <protection hidden="1"/>
    </xf>
    <xf numFmtId="168" fontId="1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hidden="1"/>
    </xf>
    <xf numFmtId="0" fontId="0" fillId="0" borderId="7" xfId="0" applyBorder="1" applyAlignment="1">
      <alignment horizontal="center" vertical="center"/>
    </xf>
    <xf numFmtId="2" fontId="9" fillId="0" borderId="11" xfId="0" applyNumberFormat="1" applyFont="1" applyFill="1" applyBorder="1" applyAlignment="1" applyProtection="1">
      <alignment horizontal="center" vertical="center"/>
      <protection hidden="1"/>
    </xf>
    <xf numFmtId="2" fontId="4" fillId="0" borderId="11" xfId="0" applyNumberFormat="1" applyFont="1" applyFill="1" applyBorder="1" applyAlignment="1" applyProtection="1">
      <alignment horizontal="center" vertical="center"/>
      <protection hidden="1"/>
    </xf>
    <xf numFmtId="170" fontId="7" fillId="0" borderId="9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3" fontId="6" fillId="3" borderId="2" xfId="0" applyNumberFormat="1" applyFont="1" applyFill="1" applyBorder="1" applyAlignment="1" applyProtection="1">
      <alignment horizontal="center" vertical="center"/>
      <protection hidden="1"/>
    </xf>
    <xf numFmtId="2" fontId="1" fillId="3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19" fillId="0" borderId="0" xfId="0" applyFont="1" applyBorder="1" applyAlignment="1"/>
    <xf numFmtId="0" fontId="20" fillId="0" borderId="0" xfId="0" applyFont="1" applyBorder="1" applyAlignment="1"/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168" fontId="1" fillId="0" borderId="6" xfId="0" applyNumberFormat="1" applyFont="1" applyFill="1" applyBorder="1" applyAlignment="1" applyProtection="1">
      <alignment horizontal="center" vertical="center"/>
      <protection locked="0"/>
    </xf>
    <xf numFmtId="3" fontId="6" fillId="4" borderId="2" xfId="0" applyNumberFormat="1" applyFont="1" applyFill="1" applyBorder="1" applyAlignment="1" applyProtection="1">
      <alignment horizontal="center" vertical="center"/>
      <protection hidden="1"/>
    </xf>
    <xf numFmtId="2" fontId="1" fillId="4" borderId="2" xfId="0" applyNumberFormat="1" applyFont="1" applyFill="1" applyBorder="1" applyAlignment="1" applyProtection="1">
      <alignment horizontal="center" vertical="center"/>
      <protection locked="0"/>
    </xf>
    <xf numFmtId="3" fontId="6" fillId="5" borderId="2" xfId="0" applyNumberFormat="1" applyFont="1" applyFill="1" applyBorder="1" applyAlignment="1" applyProtection="1">
      <alignment horizontal="center" vertical="center"/>
      <protection hidden="1"/>
    </xf>
    <xf numFmtId="2" fontId="1" fillId="5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protection hidden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2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protection hidden="1"/>
    </xf>
    <xf numFmtId="3" fontId="6" fillId="6" borderId="2" xfId="0" applyNumberFormat="1" applyFont="1" applyFill="1" applyBorder="1" applyAlignment="1" applyProtection="1">
      <alignment horizontal="center" vertical="center"/>
      <protection hidden="1"/>
    </xf>
    <xf numFmtId="2" fontId="1" fillId="6" borderId="2" xfId="0" applyNumberFormat="1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/>
    <xf numFmtId="164" fontId="3" fillId="0" borderId="20" xfId="0" applyNumberFormat="1" applyFont="1" applyBorder="1" applyAlignment="1" applyProtection="1">
      <alignment horizontal="center" vertical="center" wrapText="1"/>
      <protection hidden="1"/>
    </xf>
    <xf numFmtId="14" fontId="1" fillId="0" borderId="2" xfId="0" applyNumberFormat="1" applyFont="1" applyFill="1" applyBorder="1" applyAlignment="1" applyProtection="1">
      <alignment horizontal="center" vertical="center"/>
      <protection locked="0"/>
    </xf>
    <xf numFmtId="3" fontId="6" fillId="7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8" fontId="1" fillId="0" borderId="1" xfId="0" applyNumberFormat="1" applyFont="1" applyFill="1" applyBorder="1" applyAlignment="1" applyProtection="1">
      <alignment horizontal="center" vertical="center"/>
      <protection locked="0"/>
    </xf>
    <xf numFmtId="3" fontId="6" fillId="7" borderId="2" xfId="0" applyNumberFormat="1" applyFont="1" applyFill="1" applyBorder="1" applyAlignment="1" applyProtection="1">
      <alignment horizontal="center" vertical="center"/>
      <protection hidden="1"/>
    </xf>
    <xf numFmtId="2" fontId="1" fillId="7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7" fontId="3" fillId="5" borderId="10" xfId="0" applyNumberFormat="1" applyFont="1" applyFill="1" applyBorder="1" applyAlignment="1" applyProtection="1">
      <alignment horizontal="center" vertical="center" wrapText="1"/>
      <protection hidden="1"/>
    </xf>
    <xf numFmtId="167" fontId="3" fillId="3" borderId="10" xfId="0" applyNumberFormat="1" applyFont="1" applyFill="1" applyBorder="1" applyAlignment="1" applyProtection="1">
      <alignment horizontal="center" vertical="center" wrapText="1"/>
      <protection hidden="1"/>
    </xf>
    <xf numFmtId="174" fontId="3" fillId="3" borderId="3" xfId="0" applyNumberFormat="1" applyFont="1" applyFill="1" applyBorder="1" applyAlignment="1">
      <alignment horizontal="center" vertical="center" wrapText="1"/>
    </xf>
    <xf numFmtId="172" fontId="3" fillId="5" borderId="3" xfId="0" applyNumberFormat="1" applyFont="1" applyFill="1" applyBorder="1" applyAlignment="1">
      <alignment horizontal="center" vertical="center" wrapText="1"/>
    </xf>
    <xf numFmtId="172" fontId="3" fillId="3" borderId="3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9" fontId="10" fillId="5" borderId="2" xfId="0" applyNumberFormat="1" applyFont="1" applyFill="1" applyBorder="1" applyAlignment="1">
      <alignment horizontal="center" vertical="center" wrapText="1"/>
    </xf>
    <xf numFmtId="169" fontId="10" fillId="3" borderId="2" xfId="0" applyNumberFormat="1" applyFont="1" applyFill="1" applyBorder="1" applyAlignment="1">
      <alignment horizontal="center" vertical="center" wrapText="1"/>
    </xf>
    <xf numFmtId="172" fontId="24" fillId="3" borderId="1" xfId="0" applyNumberFormat="1" applyFont="1" applyFill="1" applyBorder="1" applyAlignment="1">
      <alignment horizontal="center" vertical="center"/>
    </xf>
    <xf numFmtId="169" fontId="25" fillId="5" borderId="1" xfId="0" applyNumberFormat="1" applyFont="1" applyFill="1" applyBorder="1" applyAlignment="1">
      <alignment horizontal="center" vertical="center"/>
    </xf>
    <xf numFmtId="172" fontId="24" fillId="5" borderId="1" xfId="0" applyNumberFormat="1" applyFont="1" applyFill="1" applyBorder="1" applyAlignment="1">
      <alignment horizontal="center" vertical="center"/>
    </xf>
    <xf numFmtId="169" fontId="6" fillId="5" borderId="2" xfId="0" applyNumberFormat="1" applyFont="1" applyFill="1" applyBorder="1" applyAlignment="1">
      <alignment horizontal="center" vertical="center" wrapText="1"/>
    </xf>
    <xf numFmtId="169" fontId="6" fillId="3" borderId="2" xfId="0" applyNumberFormat="1" applyFont="1" applyFill="1" applyBorder="1" applyAlignment="1">
      <alignment horizontal="center" vertical="center" wrapText="1"/>
    </xf>
    <xf numFmtId="169" fontId="24" fillId="5" borderId="1" xfId="0" applyNumberFormat="1" applyFont="1" applyFill="1" applyBorder="1" applyAlignment="1">
      <alignment horizontal="center" vertical="center"/>
    </xf>
    <xf numFmtId="169" fontId="6" fillId="5" borderId="26" xfId="0" applyNumberFormat="1" applyFont="1" applyFill="1" applyBorder="1" applyAlignment="1" applyProtection="1">
      <alignment horizontal="center" vertical="center"/>
      <protection hidden="1"/>
    </xf>
    <xf numFmtId="169" fontId="6" fillId="5" borderId="6" xfId="0" applyNumberFormat="1" applyFont="1" applyFill="1" applyBorder="1" applyAlignment="1" applyProtection="1">
      <alignment horizontal="center" vertical="center"/>
      <protection hidden="1"/>
    </xf>
    <xf numFmtId="49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169" fontId="6" fillId="5" borderId="6" xfId="0" applyNumberFormat="1" applyFont="1" applyFill="1" applyBorder="1" applyAlignment="1">
      <alignment horizontal="center" vertical="center"/>
    </xf>
    <xf numFmtId="169" fontId="6" fillId="3" borderId="19" xfId="0" applyNumberFormat="1" applyFont="1" applyFill="1" applyBorder="1" applyAlignment="1">
      <alignment horizontal="center" vertical="center" wrapText="1"/>
    </xf>
    <xf numFmtId="172" fontId="24" fillId="3" borderId="22" xfId="0" applyNumberFormat="1" applyFont="1" applyFill="1" applyBorder="1" applyAlignment="1">
      <alignment horizontal="center" vertical="center"/>
    </xf>
    <xf numFmtId="169" fontId="24" fillId="5" borderId="22" xfId="0" applyNumberFormat="1" applyFont="1" applyFill="1" applyBorder="1" applyAlignment="1">
      <alignment horizontal="center" vertical="center"/>
    </xf>
    <xf numFmtId="172" fontId="24" fillId="5" borderId="22" xfId="0" applyNumberFormat="1" applyFont="1" applyFill="1" applyBorder="1" applyAlignment="1">
      <alignment horizontal="center" vertical="center"/>
    </xf>
    <xf numFmtId="169" fontId="6" fillId="5" borderId="2" xfId="0" applyNumberFormat="1" applyFont="1" applyFill="1" applyBorder="1" applyAlignment="1" applyProtection="1">
      <alignment horizontal="center" vertical="center"/>
      <protection hidden="1"/>
    </xf>
    <xf numFmtId="172" fontId="24" fillId="3" borderId="2" xfId="0" applyNumberFormat="1" applyFont="1" applyFill="1" applyBorder="1" applyAlignment="1">
      <alignment horizontal="center" vertical="center"/>
    </xf>
    <xf numFmtId="169" fontId="24" fillId="5" borderId="2" xfId="0" applyNumberFormat="1" applyFont="1" applyFill="1" applyBorder="1" applyAlignment="1">
      <alignment horizontal="center" vertical="center"/>
    </xf>
    <xf numFmtId="172" fontId="24" fillId="5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67" fontId="3" fillId="0" borderId="23" xfId="0" applyNumberFormat="1" applyFont="1" applyBorder="1" applyAlignment="1" applyProtection="1">
      <alignment horizontal="center" vertical="center" wrapText="1"/>
      <protection hidden="1"/>
    </xf>
    <xf numFmtId="1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1" fontId="27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hidden="1"/>
    </xf>
    <xf numFmtId="0" fontId="12" fillId="0" borderId="0" xfId="0" applyFont="1" applyAlignment="1" applyProtection="1">
      <alignment horizontal="left" vertical="center"/>
      <protection hidden="1"/>
    </xf>
    <xf numFmtId="167" fontId="6" fillId="0" borderId="2" xfId="0" applyNumberFormat="1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9" fontId="6" fillId="5" borderId="2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/>
    <xf numFmtId="0" fontId="4" fillId="0" borderId="0" xfId="0" applyFont="1" applyFill="1" applyBorder="1" applyAlignment="1"/>
    <xf numFmtId="3" fontId="6" fillId="8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protection locked="0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/>
    <xf numFmtId="164" fontId="1" fillId="0" borderId="1" xfId="0" applyNumberFormat="1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164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/>
    <xf numFmtId="0" fontId="1" fillId="0" borderId="6" xfId="0" applyFont="1" applyBorder="1" applyAlignment="1"/>
    <xf numFmtId="0" fontId="1" fillId="0" borderId="6" xfId="0" applyFont="1" applyFill="1" applyBorder="1" applyAlignment="1"/>
    <xf numFmtId="0" fontId="2" fillId="0" borderId="0" xfId="0" applyFont="1" applyAlignment="1" applyProtection="1">
      <alignment horizontal="left" vertical="center"/>
      <protection hidden="1"/>
    </xf>
    <xf numFmtId="0" fontId="23" fillId="0" borderId="2" xfId="0" applyFont="1" applyFill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>
      <alignment horizontal="center" vertical="center" shrinkToFit="1"/>
    </xf>
    <xf numFmtId="173" fontId="1" fillId="0" borderId="0" xfId="0" applyNumberFormat="1" applyFont="1" applyBorder="1" applyAlignment="1" applyProtection="1">
      <alignment horizontal="center" vertical="center"/>
      <protection hidden="1"/>
    </xf>
    <xf numFmtId="169" fontId="24" fillId="9" borderId="1" xfId="0" applyNumberFormat="1" applyFont="1" applyFill="1" applyBorder="1" applyAlignment="1">
      <alignment horizontal="center" vertical="center"/>
    </xf>
    <xf numFmtId="172" fontId="24" fillId="9" borderId="1" xfId="0" applyNumberFormat="1" applyFont="1" applyFill="1" applyBorder="1" applyAlignment="1">
      <alignment horizontal="center" vertical="center"/>
    </xf>
    <xf numFmtId="169" fontId="6" fillId="9" borderId="6" xfId="0" applyNumberFormat="1" applyFont="1" applyFill="1" applyBorder="1" applyAlignment="1" applyProtection="1">
      <alignment horizontal="center" vertical="center"/>
      <protection hidden="1"/>
    </xf>
    <xf numFmtId="169" fontId="6" fillId="10" borderId="2" xfId="0" applyNumberFormat="1" applyFont="1" applyFill="1" applyBorder="1" applyAlignment="1">
      <alignment horizontal="center" vertical="center" wrapText="1"/>
    </xf>
    <xf numFmtId="172" fontId="24" fillId="10" borderId="1" xfId="0" applyNumberFormat="1" applyFont="1" applyFill="1" applyBorder="1" applyAlignment="1">
      <alignment horizontal="center" vertical="center"/>
    </xf>
    <xf numFmtId="49" fontId="6" fillId="11" borderId="2" xfId="0" applyNumberFormat="1" applyFont="1" applyFill="1" applyBorder="1" applyAlignment="1" applyProtection="1">
      <alignment horizontal="center" vertical="center"/>
      <protection hidden="1"/>
    </xf>
    <xf numFmtId="0" fontId="6" fillId="11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169" fontId="6" fillId="11" borderId="6" xfId="0" applyNumberFormat="1" applyFont="1" applyFill="1" applyBorder="1" applyAlignment="1" applyProtection="1">
      <alignment horizontal="center" vertical="center"/>
      <protection hidden="1"/>
    </xf>
    <xf numFmtId="169" fontId="6" fillId="11" borderId="2" xfId="0" applyNumberFormat="1" applyFont="1" applyFill="1" applyBorder="1" applyAlignment="1">
      <alignment horizontal="center" vertical="center" wrapText="1"/>
    </xf>
    <xf numFmtId="172" fontId="24" fillId="11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169" fontId="6" fillId="11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 applyProtection="1">
      <alignment horizontal="center" vertical="center"/>
      <protection hidden="1"/>
    </xf>
    <xf numFmtId="169" fontId="6" fillId="5" borderId="26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 applyProtection="1">
      <alignment horizontal="centerContinuous" vertical="center" wrapText="1"/>
      <protection hidden="1"/>
    </xf>
    <xf numFmtId="164" fontId="1" fillId="0" borderId="27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/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49" fontId="6" fillId="12" borderId="2" xfId="0" applyNumberFormat="1" applyFont="1" applyFill="1" applyBorder="1" applyAlignment="1" applyProtection="1">
      <alignment horizontal="center" vertical="center"/>
      <protection hidden="1"/>
    </xf>
    <xf numFmtId="0" fontId="6" fillId="12" borderId="2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169" fontId="6" fillId="12" borderId="6" xfId="0" applyNumberFormat="1" applyFont="1" applyFill="1" applyBorder="1" applyAlignment="1" applyProtection="1">
      <alignment horizontal="center" vertical="center"/>
      <protection hidden="1"/>
    </xf>
    <xf numFmtId="169" fontId="6" fillId="12" borderId="2" xfId="0" applyNumberFormat="1" applyFont="1" applyFill="1" applyBorder="1" applyAlignment="1">
      <alignment horizontal="center" vertical="center" wrapText="1"/>
    </xf>
    <xf numFmtId="172" fontId="24" fillId="12" borderId="1" xfId="0" applyNumberFormat="1" applyFont="1" applyFill="1" applyBorder="1" applyAlignment="1">
      <alignment horizontal="center" vertical="center"/>
    </xf>
    <xf numFmtId="169" fontId="24" fillId="12" borderId="1" xfId="0" applyNumberFormat="1" applyFont="1" applyFill="1" applyBorder="1" applyAlignment="1">
      <alignment horizontal="center" vertical="center"/>
    </xf>
    <xf numFmtId="2" fontId="6" fillId="12" borderId="1" xfId="0" applyNumberFormat="1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3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/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/>
    <xf numFmtId="0" fontId="8" fillId="0" borderId="0" xfId="0" applyFont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left" vertical="center" shrinkToFit="1"/>
      <protection hidden="1"/>
    </xf>
    <xf numFmtId="0" fontId="3" fillId="12" borderId="2" xfId="0" applyFont="1" applyFill="1" applyBorder="1" applyAlignment="1" applyProtection="1">
      <alignment horizontal="left" vertical="center" shrinkToFit="1"/>
      <protection hidden="1"/>
    </xf>
    <xf numFmtId="0" fontId="3" fillId="11" borderId="2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0" xfId="0" applyBorder="1" applyAlignment="1">
      <alignment shrinkToFit="1"/>
    </xf>
    <xf numFmtId="169" fontId="6" fillId="5" borderId="21" xfId="0" applyNumberFormat="1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3" fillId="13" borderId="2" xfId="0" applyFont="1" applyFill="1" applyBorder="1" applyAlignment="1" applyProtection="1">
      <alignment horizontal="left" vertical="center" shrinkToFit="1"/>
      <protection hidden="1"/>
    </xf>
    <xf numFmtId="167" fontId="6" fillId="13" borderId="2" xfId="0" applyNumberFormat="1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 wrapText="1"/>
    </xf>
    <xf numFmtId="169" fontId="6" fillId="13" borderId="6" xfId="0" applyNumberFormat="1" applyFont="1" applyFill="1" applyBorder="1" applyAlignment="1" applyProtection="1">
      <alignment horizontal="center" vertical="center"/>
      <protection hidden="1"/>
    </xf>
    <xf numFmtId="169" fontId="6" fillId="13" borderId="2" xfId="0" applyNumberFormat="1" applyFont="1" applyFill="1" applyBorder="1" applyAlignment="1">
      <alignment horizontal="center" vertical="center" wrapText="1"/>
    </xf>
    <xf numFmtId="172" fontId="24" fillId="13" borderId="1" xfId="0" applyNumberFormat="1" applyFont="1" applyFill="1" applyBorder="1" applyAlignment="1">
      <alignment horizontal="center" vertical="center"/>
    </xf>
    <xf numFmtId="169" fontId="24" fillId="13" borderId="1" xfId="0" applyNumberFormat="1" applyFont="1" applyFill="1" applyBorder="1" applyAlignment="1">
      <alignment horizontal="center" vertical="center"/>
    </xf>
    <xf numFmtId="2" fontId="6" fillId="13" borderId="1" xfId="0" applyNumberFormat="1" applyFont="1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164" fontId="1" fillId="15" borderId="2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center" vertical="center"/>
      <protection locked="0"/>
    </xf>
    <xf numFmtId="3" fontId="6" fillId="15" borderId="1" xfId="0" applyNumberFormat="1" applyFont="1" applyFill="1" applyBorder="1" applyAlignment="1" applyProtection="1">
      <alignment horizontal="center" vertical="center"/>
      <protection locked="0"/>
    </xf>
    <xf numFmtId="3" fontId="1" fillId="15" borderId="1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164" fontId="1" fillId="15" borderId="1" xfId="0" applyNumberFormat="1" applyFont="1" applyFill="1" applyBorder="1" applyAlignment="1" applyProtection="1">
      <protection locked="0"/>
    </xf>
    <xf numFmtId="0" fontId="1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/>
    <xf numFmtId="0" fontId="1" fillId="15" borderId="2" xfId="0" applyFont="1" applyFill="1" applyBorder="1" applyAlignment="1"/>
    <xf numFmtId="0" fontId="1" fillId="15" borderId="2" xfId="0" applyFont="1" applyFill="1" applyBorder="1" applyAlignment="1">
      <alignment horizontal="center" vertical="center"/>
    </xf>
    <xf numFmtId="0" fontId="1" fillId="15" borderId="2" xfId="0" applyFont="1" applyFill="1" applyBorder="1" applyAlignment="1" applyProtection="1">
      <alignment horizontal="center" vertical="center"/>
      <protection locked="0"/>
    </xf>
    <xf numFmtId="164" fontId="1" fillId="15" borderId="1" xfId="0" applyNumberFormat="1" applyFont="1" applyFill="1" applyBorder="1" applyAlignment="1" applyProtection="1">
      <alignment horizontal="center" vertical="center"/>
      <protection locked="0"/>
    </xf>
    <xf numFmtId="168" fontId="1" fillId="15" borderId="6" xfId="0" applyNumberFormat="1" applyFont="1" applyFill="1" applyBorder="1" applyAlignment="1" applyProtection="1">
      <alignment horizontal="center" vertical="center"/>
      <protection locked="0"/>
    </xf>
    <xf numFmtId="3" fontId="6" fillId="15" borderId="2" xfId="0" applyNumberFormat="1" applyFont="1" applyFill="1" applyBorder="1" applyAlignment="1" applyProtection="1">
      <alignment horizontal="center" vertical="center"/>
      <protection locked="0"/>
    </xf>
    <xf numFmtId="3" fontId="1" fillId="15" borderId="2" xfId="0" applyNumberFormat="1" applyFont="1" applyFill="1" applyBorder="1" applyAlignment="1" applyProtection="1">
      <alignment horizontal="center" vertical="center"/>
      <protection locked="0"/>
    </xf>
    <xf numFmtId="0" fontId="3" fillId="15" borderId="2" xfId="0" applyFont="1" applyFill="1" applyBorder="1" applyAlignment="1" applyProtection="1">
      <alignment horizontal="center" vertical="center"/>
      <protection locked="0"/>
    </xf>
    <xf numFmtId="49" fontId="1" fillId="15" borderId="2" xfId="0" applyNumberFormat="1" applyFont="1" applyFill="1" applyBorder="1" applyAlignment="1" applyProtection="1">
      <alignment horizontal="center" vertical="center"/>
      <protection locked="0"/>
    </xf>
    <xf numFmtId="14" fontId="1" fillId="15" borderId="6" xfId="0" applyNumberFormat="1" applyFont="1" applyFill="1" applyBorder="1" applyAlignment="1" applyProtection="1">
      <alignment horizontal="center" vertical="center"/>
      <protection locked="0"/>
    </xf>
    <xf numFmtId="0" fontId="1" fillId="15" borderId="2" xfId="0" applyFont="1" applyFill="1" applyBorder="1" applyAlignment="1" applyProtection="1">
      <protection locked="0"/>
    </xf>
    <xf numFmtId="164" fontId="1" fillId="15" borderId="2" xfId="0" applyNumberFormat="1" applyFont="1" applyFill="1" applyBorder="1" applyAlignment="1"/>
    <xf numFmtId="0" fontId="1" fillId="15" borderId="6" xfId="0" applyFont="1" applyFill="1" applyBorder="1" applyAlignment="1"/>
    <xf numFmtId="0" fontId="1" fillId="15" borderId="2" xfId="0" quotePrefix="1" applyFont="1" applyFill="1" applyBorder="1" applyAlignment="1" applyProtection="1">
      <alignment horizontal="center" vertical="center"/>
      <protection locked="0"/>
    </xf>
    <xf numFmtId="164" fontId="1" fillId="15" borderId="27" xfId="0" applyNumberFormat="1" applyFont="1" applyFill="1" applyBorder="1" applyAlignment="1" applyProtection="1">
      <alignment horizontal="center" vertical="center"/>
      <protection locked="0"/>
    </xf>
    <xf numFmtId="0" fontId="1" fillId="15" borderId="6" xfId="0" applyFont="1" applyFill="1" applyBorder="1" applyAlignment="1" applyProtection="1">
      <alignment horizontal="center" vertical="center"/>
      <protection locked="0"/>
    </xf>
    <xf numFmtId="0" fontId="1" fillId="15" borderId="28" xfId="0" applyFont="1" applyFill="1" applyBorder="1" applyAlignment="1" applyProtection="1">
      <alignment horizontal="center" vertical="center"/>
      <protection locked="0"/>
    </xf>
    <xf numFmtId="168" fontId="1" fillId="15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71" fontId="1" fillId="0" borderId="7" xfId="0" applyNumberFormat="1" applyFont="1" applyFill="1" applyBorder="1" applyAlignment="1" applyProtection="1">
      <alignment horizontal="left" vertical="center"/>
      <protection hidden="1"/>
    </xf>
    <xf numFmtId="171" fontId="0" fillId="0" borderId="7" xfId="0" applyNumberFormat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alignment horizontal="left" vertical="center"/>
      <protection hidden="1"/>
    </xf>
    <xf numFmtId="0" fontId="0" fillId="0" borderId="5" xfId="0" applyBorder="1" applyAlignment="1">
      <alignment vertical="center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 wrapText="1"/>
      <protection hidden="1"/>
    </xf>
    <xf numFmtId="0" fontId="0" fillId="0" borderId="18" xfId="0" applyBorder="1" applyAlignment="1">
      <alignment horizontal="left" vertical="center" wrapText="1"/>
    </xf>
    <xf numFmtId="0" fontId="1" fillId="0" borderId="18" xfId="0" applyFont="1" applyFill="1" applyBorder="1" applyAlignment="1" applyProtection="1">
      <alignment horizontal="right" vertical="center" wrapText="1"/>
      <protection hidden="1"/>
    </xf>
    <xf numFmtId="0" fontId="0" fillId="0" borderId="18" xfId="0" applyFill="1" applyBorder="1" applyAlignment="1">
      <alignment horizontal="right" vertical="center" wrapText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left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2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2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7" xfId="0" applyFont="1" applyFill="1" applyBorder="1" applyAlignment="1" applyProtection="1">
      <alignment horizontal="left" vertical="center" wrapText="1"/>
      <protection hidden="1"/>
    </xf>
    <xf numFmtId="0" fontId="16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wrapText="1"/>
      <protection hidden="1"/>
    </xf>
    <xf numFmtId="0" fontId="3" fillId="0" borderId="33" xfId="0" applyFont="1" applyFill="1" applyBorder="1" applyAlignment="1" applyProtection="1">
      <alignment wrapText="1"/>
      <protection hidden="1"/>
    </xf>
    <xf numFmtId="0" fontId="3" fillId="0" borderId="21" xfId="0" applyFont="1" applyFill="1" applyBorder="1" applyAlignment="1" applyProtection="1">
      <alignment horizontal="left" vertical="center"/>
      <protection hidden="1"/>
    </xf>
    <xf numFmtId="0" fontId="0" fillId="0" borderId="18" xfId="0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2" fontId="1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6" xfId="0" applyFill="1" applyBorder="1" applyAlignment="1" applyProtection="1">
      <alignment horizontal="center" vertical="center"/>
      <protection hidden="1"/>
    </xf>
    <xf numFmtId="2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2" fontId="1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Fill="1" applyBorder="1" applyAlignment="1" applyProtection="1">
      <alignment horizontal="center" vertical="center" shrinkToFit="1"/>
      <protection hidden="1"/>
    </xf>
    <xf numFmtId="0" fontId="0" fillId="0" borderId="29" xfId="0" applyFill="1" applyBorder="1" applyAlignment="1" applyProtection="1">
      <alignment horizontal="center" vertical="center" shrinkToFit="1"/>
      <protection hidden="1"/>
    </xf>
    <xf numFmtId="0" fontId="0" fillId="0" borderId="30" xfId="0" applyFill="1" applyBorder="1" applyAlignment="1" applyProtection="1">
      <alignment horizontal="center" vertical="center" shrinkToFit="1"/>
      <protection hidden="1"/>
    </xf>
    <xf numFmtId="0" fontId="0" fillId="0" borderId="16" xfId="0" applyFill="1" applyBorder="1" applyAlignment="1" applyProtection="1">
      <alignment horizontal="center" vertical="center" shrinkToFit="1"/>
      <protection hidden="1"/>
    </xf>
    <xf numFmtId="0" fontId="0" fillId="0" borderId="13" xfId="0" applyFill="1" applyBorder="1" applyAlignment="1" applyProtection="1">
      <alignment horizontal="center" vertical="center" shrinkToFit="1"/>
      <protection hidden="1"/>
    </xf>
    <xf numFmtId="0" fontId="3" fillId="0" borderId="37" xfId="0" applyFont="1" applyFill="1" applyBorder="1" applyAlignment="1" applyProtection="1">
      <alignment horizontal="left" vertical="center" wrapText="1"/>
      <protection hidden="1"/>
    </xf>
    <xf numFmtId="0" fontId="0" fillId="0" borderId="4" xfId="0" applyFill="1" applyBorder="1" applyAlignment="1" applyProtection="1">
      <alignment horizontal="left" vertical="center" wrapText="1"/>
      <protection hidden="1"/>
    </xf>
    <xf numFmtId="0" fontId="0" fillId="0" borderId="38" xfId="0" applyFill="1" applyBorder="1" applyAlignment="1" applyProtection="1">
      <alignment horizontal="left" vertical="center" wrapText="1"/>
      <protection hidden="1"/>
    </xf>
    <xf numFmtId="0" fontId="0" fillId="0" borderId="15" xfId="0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16" fontId="3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42" xfId="0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43" xfId="0" applyBorder="1" applyAlignment="1" applyProtection="1">
      <alignment horizontal="center" vertical="center" shrinkToFit="1"/>
      <protection hidden="1"/>
    </xf>
    <xf numFmtId="16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16" fontId="3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16" fontId="3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7" xfId="0" applyBorder="1" applyAlignment="1" applyProtection="1">
      <alignment horizontal="center" vertical="center" shrinkToFit="1"/>
      <protection hidden="1"/>
    </xf>
    <xf numFmtId="16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3" fillId="0" borderId="45" xfId="0" applyFont="1" applyFill="1" applyBorder="1" applyAlignment="1" applyProtection="1">
      <alignment horizontal="left" vertical="center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3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46" xfId="0" applyNumberFormat="1" applyFont="1" applyBorder="1" applyAlignment="1" applyProtection="1">
      <alignment horizontal="center" vertical="center"/>
      <protection locked="0"/>
    </xf>
    <xf numFmtId="164" fontId="15" fillId="0" borderId="19" xfId="0" applyNumberFormat="1" applyFont="1" applyBorder="1" applyAlignment="1" applyProtection="1">
      <alignment horizontal="center" vertical="center"/>
      <protection locked="0"/>
    </xf>
    <xf numFmtId="164" fontId="15" fillId="0" borderId="48" xfId="0" applyNumberFormat="1" applyFont="1" applyBorder="1" applyAlignment="1" applyProtection="1">
      <alignment horizontal="center" vertical="center"/>
      <protection locked="0"/>
    </xf>
    <xf numFmtId="16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2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39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4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2" xfId="0" applyNumberFormat="1" applyFont="1" applyFill="1" applyBorder="1" applyAlignment="1" applyProtection="1">
      <alignment horizontal="center" vertical="center"/>
      <protection hidden="1"/>
    </xf>
    <xf numFmtId="175" fontId="0" fillId="0" borderId="2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164" fontId="2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Border="1" applyProtection="1">
      <protection hidden="1"/>
    </xf>
    <xf numFmtId="0" fontId="0" fillId="0" borderId="32" xfId="0" applyBorder="1" applyProtection="1">
      <protection hidden="1"/>
    </xf>
    <xf numFmtId="1" fontId="1" fillId="0" borderId="2" xfId="0" applyNumberFormat="1" applyFont="1" applyFill="1" applyBorder="1" applyAlignment="1" applyProtection="1">
      <alignment horizontal="center" vertical="center"/>
      <protection hidden="1"/>
    </xf>
    <xf numFmtId="2" fontId="3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left" vertical="center" wrapText="1"/>
      <protection hidden="1"/>
    </xf>
    <xf numFmtId="164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46" xfId="0" applyNumberFormat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1" fillId="0" borderId="49" xfId="0" applyNumberFormat="1" applyFont="1" applyFill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68" fontId="1" fillId="0" borderId="49" xfId="0" applyNumberFormat="1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>
      <alignment horizontal="center" vertical="center"/>
    </xf>
    <xf numFmtId="16" fontId="1" fillId="0" borderId="49" xfId="0" applyNumberFormat="1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3" fillId="0" borderId="37" xfId="0" applyFont="1" applyFill="1" applyBorder="1" applyAlignment="1" applyProtection="1">
      <alignment horizontal="left" vertical="center"/>
      <protection hidden="1"/>
    </xf>
    <xf numFmtId="0" fontId="0" fillId="0" borderId="4" xfId="0" applyFill="1" applyBorder="1" applyAlignment="1" applyProtection="1">
      <alignment horizontal="left" vertical="center"/>
      <protection hidden="1"/>
    </xf>
    <xf numFmtId="168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Border="1" applyAlignment="1">
      <alignment horizontal="left" vertical="center" wrapText="1"/>
    </xf>
    <xf numFmtId="164" fontId="6" fillId="0" borderId="52" xfId="0" applyNumberFormat="1" applyFont="1" applyFill="1" applyBorder="1" applyAlignment="1" applyProtection="1">
      <alignment horizontal="center" vertical="center" shrinkToFit="1"/>
      <protection hidden="1"/>
    </xf>
    <xf numFmtId="164" fontId="6" fillId="0" borderId="33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1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49" fontId="1" fillId="0" borderId="47" xfId="0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1" fillId="0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21" fillId="0" borderId="11" xfId="0" applyFont="1" applyFill="1" applyBorder="1" applyAlignment="1" applyProtection="1">
      <alignment horizontal="right" vertical="center" wrapText="1"/>
      <protection hidden="1"/>
    </xf>
    <xf numFmtId="0" fontId="21" fillId="0" borderId="11" xfId="0" applyFont="1" applyFill="1" applyBorder="1" applyAlignment="1" applyProtection="1">
      <alignment vertical="center" wrapText="1"/>
      <protection hidden="1"/>
    </xf>
    <xf numFmtId="0" fontId="21" fillId="0" borderId="56" xfId="0" applyFont="1" applyFill="1" applyBorder="1" applyAlignment="1" applyProtection="1">
      <alignment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57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58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Protection="1"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0" borderId="59" xfId="0" applyFill="1" applyBorder="1" applyProtection="1">
      <protection hidden="1"/>
    </xf>
    <xf numFmtId="0" fontId="3" fillId="0" borderId="16" xfId="0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horizontal="left" vertical="center" wrapText="1"/>
      <protection hidden="1"/>
    </xf>
    <xf numFmtId="3" fontId="1" fillId="0" borderId="16" xfId="0" applyNumberFormat="1" applyFont="1" applyFill="1" applyBorder="1" applyAlignment="1" applyProtection="1">
      <alignment horizontal="left" vertical="center"/>
      <protection hidden="1"/>
    </xf>
    <xf numFmtId="3" fontId="0" fillId="0" borderId="16" xfId="0" applyNumberFormat="1" applyBorder="1" applyAlignment="1" applyProtection="1">
      <alignment horizontal="left" vertical="center"/>
      <protection hidden="1"/>
    </xf>
    <xf numFmtId="0" fontId="28" fillId="0" borderId="16" xfId="0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5" fontId="1" fillId="0" borderId="0" xfId="0" applyNumberFormat="1" applyFont="1" applyFill="1" applyBorder="1" applyAlignment="1" applyProtection="1">
      <alignment horizontal="center" vertical="center"/>
      <protection hidden="1"/>
    </xf>
    <xf numFmtId="175" fontId="0" fillId="0" borderId="0" xfId="0" applyNumberFormat="1" applyBorder="1" applyAlignment="1" applyProtection="1">
      <protection hidden="1"/>
    </xf>
    <xf numFmtId="175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175" fontId="0" fillId="0" borderId="0" xfId="0" applyNumberFormat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0" fillId="0" borderId="4" xfId="0" applyFill="1" applyBorder="1" applyProtection="1"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42" xfId="0" applyFill="1" applyBorder="1" applyAlignment="1" applyProtection="1">
      <alignment horizontal="center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hidden="1"/>
    </xf>
    <xf numFmtId="0" fontId="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4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9" xfId="0" applyNumberFormat="1" applyFont="1" applyBorder="1" applyAlignment="1">
      <alignment horizontal="center" vertical="center" shrinkToFit="1"/>
    </xf>
    <xf numFmtId="164" fontId="4" fillId="0" borderId="60" xfId="0" applyNumberFormat="1" applyFont="1" applyBorder="1" applyAlignment="1">
      <alignment horizontal="center" vertical="center" shrinkToFit="1"/>
    </xf>
    <xf numFmtId="166" fontId="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60" xfId="0" applyBorder="1" applyAlignment="1">
      <alignment horizontal="center" vertical="center" shrinkToFit="1"/>
    </xf>
    <xf numFmtId="166" fontId="4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5" xfId="0" applyBorder="1" applyAlignment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 shrinkToFit="1"/>
      <protection hidden="1"/>
    </xf>
    <xf numFmtId="1" fontId="0" fillId="0" borderId="2" xfId="0" applyNumberFormat="1" applyFill="1" applyBorder="1" applyAlignment="1" applyProtection="1">
      <alignment horizontal="center" vertical="center" shrinkToFit="1"/>
      <protection hidden="1"/>
    </xf>
    <xf numFmtId="1" fontId="0" fillId="0" borderId="15" xfId="0" applyNumberFormat="1" applyFill="1" applyBorder="1" applyAlignment="1" applyProtection="1">
      <alignment horizontal="center" vertical="center" shrinkToFit="1"/>
      <protection hidden="1"/>
    </xf>
    <xf numFmtId="175" fontId="1" fillId="0" borderId="2" xfId="0" applyNumberFormat="1" applyFont="1" applyFill="1" applyBorder="1" applyAlignment="1" applyProtection="1">
      <alignment horizontal="center" vertical="center" shrinkToFit="1"/>
      <protection hidden="1"/>
    </xf>
    <xf numFmtId="175" fontId="1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30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169" fontId="1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1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3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" xfId="0" applyNumberFormat="1" applyBorder="1" applyAlignment="1" applyProtection="1">
      <alignment horizontal="center" vertical="center" shrinkToFit="1"/>
      <protection locked="0"/>
    </xf>
    <xf numFmtId="3" fontId="0" fillId="0" borderId="2" xfId="0" applyNumberFormat="1" applyBorder="1" applyAlignment="1" applyProtection="1">
      <alignment horizontal="center" vertical="center" shrinkToFit="1"/>
      <protection locked="0"/>
    </xf>
    <xf numFmtId="164" fontId="1" fillId="0" borderId="57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0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61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26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7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27" xfId="0" applyNumberFormat="1" applyFont="1" applyFill="1" applyBorder="1" applyAlignment="1" applyProtection="1">
      <alignment horizontal="center" vertical="center" shrinkToFit="1"/>
      <protection hidden="1"/>
    </xf>
    <xf numFmtId="49" fontId="1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28" xfId="0" applyBorder="1" applyAlignment="1" applyProtection="1">
      <alignment shrinkToFit="1"/>
      <protection locked="0"/>
    </xf>
    <xf numFmtId="3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Border="1" applyAlignment="1" applyProtection="1">
      <alignment horizontal="center" vertical="center" shrinkToFit="1"/>
      <protection locked="0"/>
    </xf>
    <xf numFmtId="164" fontId="1" fillId="0" borderId="21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18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29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30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16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164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5" fontId="0" fillId="0" borderId="2" xfId="0" applyNumberFormat="1" applyBorder="1" applyAlignment="1" applyProtection="1">
      <alignment horizontal="center" vertical="center" shrinkToFit="1"/>
      <protection hidden="1"/>
    </xf>
    <xf numFmtId="0" fontId="1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8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Fill="1" applyBorder="1" applyAlignment="1" applyProtection="1">
      <alignment horizontal="center" vertical="center" shrinkToFit="1"/>
      <protection locked="0"/>
    </xf>
    <xf numFmtId="49" fontId="1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" xfId="0" applyNumberFormat="1" applyFill="1" applyBorder="1" applyAlignment="1" applyProtection="1">
      <alignment horizontal="center" vertical="center" shrinkToFit="1"/>
      <protection hidden="1"/>
    </xf>
    <xf numFmtId="175" fontId="1" fillId="0" borderId="4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4" xfId="0" applyNumberFormat="1" applyBorder="1" applyAlignment="1" applyProtection="1">
      <alignment horizontal="center" vertical="center" shrinkToFit="1"/>
      <protection locked="0"/>
    </xf>
    <xf numFmtId="164" fontId="1" fillId="0" borderId="41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17" xfId="0" applyNumberFormat="1" applyFont="1" applyFill="1" applyBorder="1" applyAlignment="1" applyProtection="1">
      <alignment horizontal="center" vertical="center" shrinkToFit="1"/>
      <protection hidden="1"/>
    </xf>
    <xf numFmtId="164" fontId="1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shrinkToFit="1"/>
      <protection locked="0"/>
    </xf>
    <xf numFmtId="169" fontId="1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shrinkToFit="1"/>
      <protection locked="0"/>
    </xf>
    <xf numFmtId="49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164" fontId="4" fillId="0" borderId="63" xfId="0" applyNumberFormat="1" applyFont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 wrapText="1" shrinkToFit="1"/>
    </xf>
    <xf numFmtId="166" fontId="4" fillId="0" borderId="63" xfId="0" applyNumberFormat="1" applyFont="1" applyFill="1" applyBorder="1" applyAlignment="1" applyProtection="1">
      <alignment horizontal="center" vertical="center" shrinkToFit="1"/>
      <protection hidden="1"/>
    </xf>
    <xf numFmtId="166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" fontId="1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5" fontId="1" fillId="0" borderId="41" xfId="0" applyNumberFormat="1" applyFont="1" applyFill="1" applyBorder="1" applyAlignment="1" applyProtection="1">
      <alignment horizontal="center" vertical="center" shrinkToFit="1"/>
      <protection hidden="1"/>
    </xf>
    <xf numFmtId="175" fontId="0" fillId="0" borderId="12" xfId="0" applyNumberFormat="1" applyBorder="1" applyAlignment="1">
      <alignment horizontal="center" vertical="center" shrinkToFit="1"/>
    </xf>
    <xf numFmtId="175" fontId="0" fillId="0" borderId="26" xfId="0" applyNumberFormat="1" applyBorder="1" applyAlignment="1">
      <alignment horizontal="center" vertical="center" shrinkToFit="1"/>
    </xf>
    <xf numFmtId="175" fontId="0" fillId="0" borderId="27" xfId="0" applyNumberFormat="1" applyBorder="1" applyAlignment="1">
      <alignment horizontal="center" vertical="center" shrinkToFit="1"/>
    </xf>
    <xf numFmtId="0" fontId="10" fillId="0" borderId="36" xfId="0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36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4" fillId="0" borderId="63" xfId="0" applyFont="1" applyBorder="1" applyAlignment="1" applyProtection="1">
      <alignment horizontal="center" vertical="center" wrapText="1"/>
      <protection hidden="1"/>
    </xf>
    <xf numFmtId="0" fontId="4" fillId="0" borderId="60" xfId="0" applyFont="1" applyBorder="1" applyAlignment="1">
      <alignment horizontal="center" vertical="center" wrapText="1"/>
    </xf>
    <xf numFmtId="0" fontId="4" fillId="0" borderId="63" xfId="0" applyFont="1" applyFill="1" applyBorder="1" applyAlignment="1" applyProtection="1">
      <alignment horizontal="center" vertical="center" wrapText="1"/>
      <protection hidden="1"/>
    </xf>
    <xf numFmtId="0" fontId="9" fillId="0" borderId="6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30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49" fontId="0" fillId="0" borderId="7" xfId="0" applyNumberForma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hidden="1"/>
    </xf>
    <xf numFmtId="49" fontId="0" fillId="0" borderId="5" xfId="0" applyNumberForma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hidden="1"/>
    </xf>
    <xf numFmtId="0" fontId="3" fillId="0" borderId="52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10" fillId="0" borderId="33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18" fillId="0" borderId="64" xfId="0" applyFont="1" applyFill="1" applyBorder="1" applyAlignment="1" applyProtection="1">
      <alignment horizontal="center" vertical="center" wrapText="1"/>
      <protection hidden="1"/>
    </xf>
    <xf numFmtId="0" fontId="18" fillId="0" borderId="50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6" fillId="5" borderId="49" xfId="0" applyFont="1" applyFill="1" applyBorder="1" applyAlignment="1" applyProtection="1">
      <alignment horizontal="center" vertical="center" wrapText="1"/>
      <protection locked="0"/>
    </xf>
    <xf numFmtId="0" fontId="0" fillId="5" borderId="5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8" fillId="0" borderId="50" xfId="0" applyFont="1" applyFill="1" applyBorder="1" applyAlignment="1" applyProtection="1">
      <alignment horizontal="center" vertical="center" wrapText="1"/>
      <protection hidden="1"/>
    </xf>
    <xf numFmtId="0" fontId="18" fillId="0" borderId="51" xfId="0" applyFont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center" vertical="center" wrapText="1"/>
      <protection hidden="1"/>
    </xf>
    <xf numFmtId="1" fontId="1" fillId="0" borderId="49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6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18" fillId="0" borderId="5" xfId="0" applyFont="1" applyFill="1" applyBorder="1" applyAlignment="1" applyProtection="1">
      <alignment horizontal="center" vertical="center" wrapText="1"/>
      <protection hidden="1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18" fillId="0" borderId="66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25" xfId="0" applyFont="1" applyFill="1" applyBorder="1" applyAlignment="1" applyProtection="1">
      <alignment horizontal="left" vertical="center"/>
      <protection hidden="1"/>
    </xf>
    <xf numFmtId="0" fontId="0" fillId="0" borderId="17" xfId="0" applyFill="1" applyBorder="1" applyAlignment="1" applyProtection="1">
      <alignment horizontal="left" vertical="center"/>
      <protection hidden="1"/>
    </xf>
    <xf numFmtId="0" fontId="0" fillId="0" borderId="44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15" fontId="18" fillId="5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15" fontId="18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 applyProtection="1">
      <alignment horizontal="center" vertical="center" wrapText="1"/>
      <protection hidden="1"/>
    </xf>
    <xf numFmtId="0" fontId="10" fillId="0" borderId="65" xfId="0" applyFont="1" applyFill="1" applyBorder="1" applyAlignment="1" applyProtection="1">
      <alignment horizontal="left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7" fillId="0" borderId="65" xfId="0" applyFont="1" applyFill="1" applyBorder="1" applyAlignment="1" applyProtection="1">
      <alignment horizontal="left" vertical="center"/>
      <protection hidden="1"/>
    </xf>
    <xf numFmtId="0" fontId="14" fillId="0" borderId="5" xfId="0" applyFont="1" applyFill="1" applyBorder="1" applyAlignment="1" applyProtection="1">
      <alignment horizontal="left" vertical="center"/>
      <protection hidden="1"/>
    </xf>
    <xf numFmtId="164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165" fontId="6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 horizontal="center" vertical="center" shrinkToFit="1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2" fontId="1" fillId="0" borderId="2" xfId="0" applyNumberFormat="1" applyFont="1" applyFill="1" applyBorder="1" applyAlignment="1" applyProtection="1">
      <alignment horizontal="center" vertical="center" shrinkToFit="1"/>
      <protection hidden="1"/>
    </xf>
    <xf numFmtId="49" fontId="1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1" xfId="0" applyFont="1" applyBorder="1" applyAlignment="1" applyProtection="1">
      <alignment horizontal="center" vertical="center"/>
      <protection locked="0" hidden="1"/>
    </xf>
    <xf numFmtId="0" fontId="1" fillId="0" borderId="55" xfId="0" applyFont="1" applyBorder="1" applyAlignment="1" applyProtection="1">
      <alignment horizontal="center" vertical="center"/>
      <protection locked="0" hidden="1"/>
    </xf>
    <xf numFmtId="49" fontId="1" fillId="0" borderId="5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50" xfId="0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locked="0" hidden="1"/>
    </xf>
    <xf numFmtId="2" fontId="1" fillId="0" borderId="15" xfId="0" applyNumberFormat="1" applyFont="1" applyFill="1" applyBorder="1" applyAlignment="1" applyProtection="1">
      <alignment horizontal="center" vertical="center" shrinkToFit="1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164" fontId="2" fillId="0" borderId="36" xfId="0" applyNumberFormat="1" applyFont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0" fillId="0" borderId="7" xfId="0" applyBorder="1" applyAlignment="1">
      <alignment horizontal="left" vertical="center" wrapText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/>
      <protection hidden="1"/>
    </xf>
    <xf numFmtId="0" fontId="10" fillId="0" borderId="52" xfId="0" applyFont="1" applyFill="1" applyBorder="1" applyAlignment="1" applyProtection="1">
      <alignment horizontal="left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 locked="0" hidden="1"/>
    </xf>
    <xf numFmtId="0" fontId="0" fillId="0" borderId="18" xfId="0" applyBorder="1" applyAlignment="1" applyProtection="1">
      <alignment horizontal="center" vertical="center" shrinkToFit="1"/>
      <protection locked="0" hidden="1"/>
    </xf>
    <xf numFmtId="0" fontId="0" fillId="0" borderId="29" xfId="0" applyBorder="1" applyAlignment="1" applyProtection="1">
      <alignment horizontal="center" vertical="center" shrinkToFit="1"/>
      <protection locked="0" hidden="1"/>
    </xf>
    <xf numFmtId="0" fontId="0" fillId="0" borderId="26" xfId="0" applyBorder="1" applyAlignment="1" applyProtection="1">
      <alignment horizontal="center" vertical="center" shrinkToFit="1"/>
      <protection locked="0" hidden="1"/>
    </xf>
    <xf numFmtId="0" fontId="0" fillId="0" borderId="7" xfId="0" applyBorder="1" applyAlignment="1" applyProtection="1">
      <alignment horizontal="center" vertical="center" shrinkToFit="1"/>
      <protection locked="0" hidden="1"/>
    </xf>
    <xf numFmtId="0" fontId="0" fillId="0" borderId="27" xfId="0" applyBorder="1" applyAlignment="1" applyProtection="1">
      <alignment horizontal="center" vertical="center" shrinkToFit="1"/>
      <protection locked="0" hidden="1"/>
    </xf>
    <xf numFmtId="0" fontId="1" fillId="0" borderId="0" xfId="0" applyFont="1" applyFill="1" applyBorder="1" applyAlignment="1" applyProtection="1">
      <alignment horizontal="center" vertical="center" shrinkToFit="1"/>
      <protection locked="0" hidden="1"/>
    </xf>
    <xf numFmtId="0" fontId="0" fillId="0" borderId="0" xfId="0" applyBorder="1" applyAlignment="1" applyProtection="1">
      <alignment horizontal="center" vertical="center" shrinkToFit="1"/>
      <protection locked="0"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3" fillId="0" borderId="6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Protection="1">
      <protection hidden="1"/>
    </xf>
    <xf numFmtId="0" fontId="0" fillId="0" borderId="67" xfId="0" applyFill="1" applyBorder="1" applyProtection="1">
      <protection hidden="1"/>
    </xf>
    <xf numFmtId="164" fontId="0" fillId="0" borderId="7" xfId="0" applyNumberFormat="1" applyBorder="1" applyAlignment="1" applyProtection="1">
      <alignment horizontal="center" vertical="center"/>
      <protection locked="0"/>
    </xf>
    <xf numFmtId="164" fontId="0" fillId="0" borderId="43" xfId="0" applyNumberFormat="1" applyBorder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>
      <alignment horizontal="center" vertical="center" wrapText="1"/>
    </xf>
    <xf numFmtId="0" fontId="3" fillId="0" borderId="62" xfId="0" applyFont="1" applyFill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16" fontId="9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protection hidden="1"/>
    </xf>
    <xf numFmtId="0" fontId="3" fillId="0" borderId="36" xfId="0" applyFont="1" applyFill="1" applyBorder="1" applyAlignment="1" applyProtection="1">
      <alignment horizontal="left" vertical="top" wrapText="1"/>
      <protection hidden="1"/>
    </xf>
    <xf numFmtId="0" fontId="0" fillId="0" borderId="16" xfId="0" applyBorder="1" applyAlignment="1" applyProtection="1">
      <alignment horizontal="left" vertical="top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0" fontId="0" fillId="0" borderId="30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5" fontId="6" fillId="0" borderId="5" xfId="0" applyNumberFormat="1" applyFont="1" applyFill="1" applyBorder="1" applyAlignment="1" applyProtection="1">
      <alignment horizontal="center" vertical="center"/>
      <protection hidden="1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0" borderId="2" xfId="0" applyBorder="1" applyAlignment="1" applyProtection="1">
      <alignment horizontal="center" vertical="center" shrinkToFit="1"/>
      <protection locked="0" hidden="1"/>
    </xf>
    <xf numFmtId="0" fontId="10" fillId="0" borderId="54" xfId="0" applyFont="1" applyFill="1" applyBorder="1" applyAlignment="1" applyProtection="1">
      <alignment horizontal="left" vertical="center"/>
      <protection hidden="1"/>
    </xf>
    <xf numFmtId="0" fontId="0" fillId="0" borderId="33" xfId="0" applyFill="1" applyBorder="1" applyAlignment="1" applyProtection="1">
      <alignment horizontal="left" vertical="center"/>
      <protection hidden="1"/>
    </xf>
    <xf numFmtId="15" fontId="0" fillId="0" borderId="33" xfId="0" applyNumberFormat="1" applyFill="1" applyBorder="1" applyAlignment="1" applyProtection="1">
      <alignment horizontal="center" vertical="center"/>
      <protection locked="0"/>
    </xf>
    <xf numFmtId="15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hidden="1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 hidden="1"/>
    </xf>
    <xf numFmtId="0" fontId="0" fillId="0" borderId="1" xfId="0" applyBorder="1" applyAlignment="1" applyProtection="1">
      <alignment horizontal="center" vertical="center" shrinkToFit="1"/>
      <protection locked="0" hidden="1"/>
    </xf>
    <xf numFmtId="0" fontId="0" fillId="0" borderId="59" xfId="0" applyBorder="1" applyAlignment="1" applyProtection="1">
      <alignment horizontal="center" vertical="center" shrinkToFit="1"/>
      <protection locked="0" hidden="1"/>
    </xf>
    <xf numFmtId="0" fontId="0" fillId="0" borderId="19" xfId="0" applyBorder="1" applyAlignment="1" applyProtection="1">
      <alignment horizontal="center" vertical="center" shrinkToFit="1"/>
      <protection locked="0" hidden="1"/>
    </xf>
    <xf numFmtId="0" fontId="0" fillId="0" borderId="48" xfId="0" applyBorder="1" applyAlignment="1" applyProtection="1">
      <alignment horizontal="center" vertical="center" shrinkToFit="1"/>
      <protection locked="0" hidden="1"/>
    </xf>
    <xf numFmtId="0" fontId="0" fillId="0" borderId="18" xfId="0" applyBorder="1" applyAlignment="1" applyProtection="1">
      <alignment shrinkToFit="1"/>
      <protection locked="0" hidden="1"/>
    </xf>
    <xf numFmtId="0" fontId="0" fillId="0" borderId="26" xfId="0" applyBorder="1" applyAlignment="1" applyProtection="1">
      <alignment shrinkToFit="1"/>
      <protection locked="0" hidden="1"/>
    </xf>
    <xf numFmtId="0" fontId="0" fillId="0" borderId="7" xfId="0" applyBorder="1" applyAlignment="1" applyProtection="1">
      <alignment shrinkToFit="1"/>
      <protection locked="0" hidden="1"/>
    </xf>
    <xf numFmtId="0" fontId="1" fillId="0" borderId="2" xfId="0" applyFont="1" applyFill="1" applyBorder="1" applyAlignment="1" applyProtection="1">
      <alignment horizontal="center" vertical="center" shrinkToFit="1"/>
      <protection locked="0" hidden="1"/>
    </xf>
    <xf numFmtId="0" fontId="0" fillId="0" borderId="2" xfId="0" applyBorder="1" applyAlignment="1" applyProtection="1">
      <alignment shrinkToFit="1"/>
      <protection locked="0" hidden="1"/>
    </xf>
    <xf numFmtId="49" fontId="1" fillId="0" borderId="62" xfId="0" applyNumberFormat="1" applyFont="1" applyFill="1" applyBorder="1" applyAlignment="1" applyProtection="1">
      <alignment horizontal="center" vertical="center" shrinkToFit="1"/>
      <protection locked="0" hidden="1"/>
    </xf>
    <xf numFmtId="49" fontId="1" fillId="0" borderId="61" xfId="0" applyNumberFormat="1" applyFont="1" applyFill="1" applyBorder="1" applyAlignment="1" applyProtection="1">
      <alignment horizontal="center" vertical="center" shrinkToFit="1"/>
      <protection locked="0" hidden="1"/>
    </xf>
    <xf numFmtId="49" fontId="1" fillId="0" borderId="44" xfId="0" applyNumberFormat="1" applyFont="1" applyFill="1" applyBorder="1" applyAlignment="1" applyProtection="1">
      <alignment horizontal="center" vertical="center" shrinkToFit="1"/>
      <protection locked="0" hidden="1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49" fontId="1" fillId="0" borderId="35" xfId="0" applyNumberFormat="1" applyFont="1" applyFill="1" applyBorder="1" applyAlignment="1" applyProtection="1">
      <alignment horizontal="center" vertical="center" shrinkToFit="1"/>
      <protection locked="0" hidden="1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 hidden="1"/>
    </xf>
    <xf numFmtId="0" fontId="1" fillId="0" borderId="28" xfId="0" applyFont="1" applyFill="1" applyBorder="1" applyAlignment="1" applyProtection="1">
      <alignment horizontal="center" vertical="center" shrinkToFit="1"/>
      <protection locked="0" hidden="1"/>
    </xf>
    <xf numFmtId="0" fontId="0" fillId="0" borderId="28" xfId="0" applyBorder="1" applyAlignment="1" applyProtection="1">
      <alignment shrinkToFit="1"/>
      <protection locked="0" hidden="1"/>
    </xf>
    <xf numFmtId="0" fontId="1" fillId="0" borderId="57" xfId="0" applyFont="1" applyFill="1" applyBorder="1" applyAlignment="1" applyProtection="1">
      <alignment horizontal="center" vertical="center" shrinkToFit="1"/>
      <protection locked="0" hidden="1"/>
    </xf>
    <xf numFmtId="0" fontId="0" fillId="0" borderId="61" xfId="0" applyBorder="1" applyAlignment="1" applyProtection="1">
      <alignment shrinkToFit="1"/>
      <protection locked="0" hidden="1"/>
    </xf>
    <xf numFmtId="0" fontId="0" fillId="0" borderId="27" xfId="0" applyBorder="1" applyAlignment="1" applyProtection="1">
      <alignment shrinkToFit="1"/>
      <protection locked="0" hidden="1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69" fontId="1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shrinkToFit="1"/>
      <protection locked="0" hidden="1"/>
    </xf>
    <xf numFmtId="2" fontId="1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61" xfId="0" applyBorder="1" applyAlignment="1" applyProtection="1">
      <alignment horizontal="center" vertical="center" shrinkToFit="1"/>
      <protection locked="0" hidden="1"/>
    </xf>
    <xf numFmtId="0" fontId="0" fillId="0" borderId="57" xfId="0" applyBorder="1" applyAlignment="1" applyProtection="1">
      <alignment horizontal="center" vertical="center" shrinkToFit="1"/>
      <protection locked="0" hidden="1"/>
    </xf>
    <xf numFmtId="2" fontId="1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" xfId="0" applyFill="1" applyBorder="1" applyAlignment="1" applyProtection="1">
      <alignment horizontal="center" vertical="center" shrinkToFit="1"/>
      <protection hidden="1"/>
    </xf>
    <xf numFmtId="0" fontId="0" fillId="0" borderId="46" xfId="0" applyBorder="1" applyAlignment="1" applyProtection="1">
      <alignment horizontal="center" vertical="center" shrinkToFit="1"/>
      <protection locked="0" hidden="1"/>
    </xf>
    <xf numFmtId="49" fontId="1" fillId="0" borderId="45" xfId="0" applyNumberFormat="1" applyFont="1" applyFill="1" applyBorder="1" applyAlignment="1" applyProtection="1">
      <alignment horizontal="center" vertical="center" shrinkToFit="1"/>
      <protection locked="0" hidden="1"/>
    </xf>
    <xf numFmtId="49" fontId="0" fillId="0" borderId="2" xfId="0" applyNumberFormat="1" applyFill="1" applyBorder="1" applyAlignment="1" applyProtection="1">
      <alignment horizontal="center" vertical="center" shrinkToFit="1"/>
      <protection locked="0" hidden="1"/>
    </xf>
    <xf numFmtId="49" fontId="0" fillId="0" borderId="38" xfId="0" applyNumberFormat="1" applyFill="1" applyBorder="1" applyAlignment="1" applyProtection="1">
      <alignment horizontal="center" vertical="center" shrinkToFit="1"/>
      <protection locked="0" hidden="1"/>
    </xf>
    <xf numFmtId="49" fontId="0" fillId="0" borderId="15" xfId="0" applyNumberFormat="1" applyFill="1" applyBorder="1" applyAlignment="1" applyProtection="1">
      <alignment horizontal="center" vertical="center" shrinkToFit="1"/>
      <protection locked="0"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shrinkToFit="1"/>
      <protection locked="0" hidden="1"/>
    </xf>
    <xf numFmtId="0" fontId="0" fillId="0" borderId="14" xfId="0" applyBorder="1" applyAlignment="1" applyProtection="1">
      <alignment shrinkToFit="1"/>
      <protection locked="0" hidden="1"/>
    </xf>
    <xf numFmtId="2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3" fillId="0" borderId="65" xfId="0" applyFont="1" applyFill="1" applyBorder="1" applyAlignment="1" applyProtection="1">
      <alignment horizontal="left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hidden="1"/>
    </xf>
    <xf numFmtId="164" fontId="1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3" fillId="0" borderId="54" xfId="0" applyFont="1" applyFill="1" applyBorder="1" applyAlignment="1" applyProtection="1">
      <alignment horizontal="left" vertical="center"/>
      <protection hidden="1"/>
    </xf>
    <xf numFmtId="0" fontId="0" fillId="0" borderId="7" xfId="0" applyFill="1" applyBorder="1" applyAlignment="1" applyProtection="1">
      <alignment horizontal="left" vertical="center"/>
      <protection hidden="1"/>
    </xf>
    <xf numFmtId="0" fontId="3" fillId="0" borderId="35" xfId="0" applyFont="1" applyFill="1" applyBorder="1" applyAlignment="1" applyProtection="1">
      <alignment horizontal="left" vertical="center"/>
      <protection hidden="1"/>
    </xf>
    <xf numFmtId="0" fontId="0" fillId="0" borderId="36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16" fontId="3" fillId="0" borderId="44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7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49" fontId="1" fillId="0" borderId="3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8" xfId="0" applyFill="1" applyBorder="1" applyAlignment="1" applyProtection="1">
      <alignment horizontal="center" vertical="center"/>
      <protection locked="0" hidden="1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hidden="1"/>
    </xf>
    <xf numFmtId="164" fontId="1" fillId="0" borderId="7" xfId="0" applyNumberFormat="1" applyFont="1" applyFill="1" applyBorder="1" applyAlignment="1" applyProtection="1">
      <alignment horizontal="center" vertical="center"/>
      <protection hidden="1"/>
    </xf>
    <xf numFmtId="168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168" fontId="6" fillId="0" borderId="7" xfId="0" applyNumberFormat="1" applyFont="1" applyBorder="1" applyAlignment="1" applyProtection="1">
      <alignment horizontal="center" vertical="center" wrapText="1"/>
      <protection hidden="1"/>
    </xf>
    <xf numFmtId="164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30" xfId="0" applyBorder="1" applyAlignment="1" applyProtection="1">
      <alignment horizontal="left" vertical="center"/>
      <protection hidden="1"/>
    </xf>
    <xf numFmtId="164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8" xfId="0" applyNumberFormat="1" applyFont="1" applyBorder="1" applyAlignment="1" applyProtection="1">
      <alignment horizontal="center" vertical="center"/>
      <protection locked="0"/>
    </xf>
    <xf numFmtId="164" fontId="15" fillId="0" borderId="31" xfId="0" applyNumberFormat="1" applyFont="1" applyBorder="1" applyAlignment="1" applyProtection="1">
      <alignment horizontal="center" vertical="center"/>
      <protection locked="0"/>
    </xf>
    <xf numFmtId="164" fontId="15" fillId="0" borderId="16" xfId="0" applyNumberFormat="1" applyFont="1" applyBorder="1" applyAlignment="1" applyProtection="1">
      <alignment horizontal="center" vertical="center"/>
      <protection locked="0"/>
    </xf>
    <xf numFmtId="164" fontId="15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69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hidden="1"/>
    </xf>
    <xf numFmtId="164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/>
      <protection locked="0" hidden="1"/>
    </xf>
    <xf numFmtId="0" fontId="0" fillId="0" borderId="55" xfId="0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2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B2A1C7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30</xdr:row>
      <xdr:rowOff>0</xdr:rowOff>
    </xdr:from>
    <xdr:to>
      <xdr:col>2</xdr:col>
      <xdr:colOff>314325</xdr:colOff>
      <xdr:row>30</xdr:row>
      <xdr:rowOff>0</xdr:rowOff>
    </xdr:to>
    <xdr:sp macro="" textlink="">
      <xdr:nvSpPr>
        <xdr:cNvPr id="13313" name="Rectangle 1"/>
        <xdr:cNvSpPr>
          <a:spLocks noChangeArrowheads="1"/>
        </xdr:cNvSpPr>
      </xdr:nvSpPr>
      <xdr:spPr bwMode="auto">
        <a:xfrm>
          <a:off x="695325" y="5943600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      Z</a:t>
          </a:r>
        </a:p>
      </xdr:txBody>
    </xdr:sp>
    <xdr:clientData/>
  </xdr:twoCellAnchor>
  <xdr:twoCellAnchor>
    <xdr:from>
      <xdr:col>2</xdr:col>
      <xdr:colOff>66675</xdr:colOff>
      <xdr:row>30</xdr:row>
      <xdr:rowOff>0</xdr:rowOff>
    </xdr:from>
    <xdr:to>
      <xdr:col>2</xdr:col>
      <xdr:colOff>314325</xdr:colOff>
      <xdr:row>30</xdr:row>
      <xdr:rowOff>0</xdr:rowOff>
    </xdr:to>
    <xdr:sp macro="" textlink="">
      <xdr:nvSpPr>
        <xdr:cNvPr id="13314" name="Rectangle 2"/>
        <xdr:cNvSpPr>
          <a:spLocks noChangeArrowheads="1"/>
        </xdr:cNvSpPr>
      </xdr:nvSpPr>
      <xdr:spPr bwMode="auto">
        <a:xfrm>
          <a:off x="695325" y="5943600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      Z</a:t>
          </a:r>
        </a:p>
      </xdr:txBody>
    </xdr:sp>
    <xdr:clientData/>
  </xdr:twoCellAnchor>
  <xdr:twoCellAnchor>
    <xdr:from>
      <xdr:col>5</xdr:col>
      <xdr:colOff>200025</xdr:colOff>
      <xdr:row>46</xdr:row>
      <xdr:rowOff>0</xdr:rowOff>
    </xdr:from>
    <xdr:to>
      <xdr:col>5</xdr:col>
      <xdr:colOff>200025</xdr:colOff>
      <xdr:row>47</xdr:row>
      <xdr:rowOff>9525</xdr:rowOff>
    </xdr:to>
    <xdr:sp macro="" textlink="">
      <xdr:nvSpPr>
        <xdr:cNvPr id="2060" name="Line 3"/>
        <xdr:cNvSpPr>
          <a:spLocks noChangeShapeType="1"/>
        </xdr:cNvSpPr>
      </xdr:nvSpPr>
      <xdr:spPr bwMode="auto">
        <a:xfrm>
          <a:off x="1771650" y="8991600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showGridLines="0" showRowColHeaders="0" zoomScaleNormal="100" workbookViewId="0">
      <selection activeCell="AG12" sqref="AG12:AI13"/>
    </sheetView>
  </sheetViews>
  <sheetFormatPr defaultRowHeight="12.75" x14ac:dyDescent="0.2"/>
  <cols>
    <col min="1" max="1" width="3.28515625" style="20" customWidth="1"/>
    <col min="2" max="2" width="2" style="20" customWidth="1"/>
    <col min="3" max="3" width="2.7109375" style="20" customWidth="1"/>
    <col min="4" max="4" width="2.85546875" style="20" customWidth="1"/>
    <col min="5" max="5" width="2.7109375" style="20" customWidth="1"/>
    <col min="6" max="6" width="3.5703125" style="20" customWidth="1"/>
    <col min="7" max="7" width="2.42578125" style="20" customWidth="1"/>
    <col min="8" max="8" width="3.28515625" style="20" customWidth="1"/>
    <col min="9" max="9" width="8.28515625" style="20" hidden="1" customWidth="1"/>
    <col min="10" max="10" width="11.28515625" style="20" hidden="1" customWidth="1"/>
    <col min="11" max="11" width="3.140625" style="20" customWidth="1"/>
    <col min="12" max="12" width="2.5703125" style="20" customWidth="1"/>
    <col min="13" max="13" width="2.7109375" style="20" customWidth="1"/>
    <col min="14" max="15" width="2" style="20" customWidth="1"/>
    <col min="16" max="16" width="2.7109375" style="20" customWidth="1"/>
    <col min="17" max="17" width="2.140625" style="20" customWidth="1"/>
    <col min="18" max="18" width="14.42578125" style="20" hidden="1" customWidth="1"/>
    <col min="19" max="19" width="17" style="20" hidden="1" customWidth="1"/>
    <col min="20" max="20" width="8" style="20" hidden="1" customWidth="1"/>
    <col min="21" max="21" width="2.28515625" style="20" customWidth="1"/>
    <col min="22" max="23" width="2.28515625" style="20" hidden="1" customWidth="1"/>
    <col min="24" max="28" width="2.28515625" style="20" customWidth="1"/>
    <col min="29" max="29" width="3.140625" style="20" customWidth="1"/>
    <col min="30" max="30" width="2.5703125" style="20" customWidth="1"/>
    <col min="31" max="32" width="2.28515625" style="20" customWidth="1"/>
    <col min="33" max="33" width="3" style="20" customWidth="1"/>
    <col min="34" max="34" width="2.7109375" style="20" customWidth="1"/>
    <col min="35" max="35" width="2.5703125" style="20" customWidth="1"/>
    <col min="36" max="41" width="2.28515625" style="20" customWidth="1"/>
    <col min="42" max="42" width="3" style="20" customWidth="1"/>
    <col min="43" max="43" width="2.28515625" style="20" customWidth="1"/>
    <col min="44" max="45" width="3.28515625" style="20" customWidth="1"/>
    <col min="46" max="46" width="2.28515625" style="20" customWidth="1"/>
    <col min="47" max="47" width="3" style="20" customWidth="1"/>
    <col min="48" max="48" width="2.7109375" style="20" customWidth="1"/>
    <col min="49" max="49" width="0.7109375" style="20" customWidth="1"/>
    <col min="50" max="50" width="0.5703125" style="20" customWidth="1"/>
    <col min="51" max="16384" width="9.140625" style="20"/>
  </cols>
  <sheetData>
    <row r="1" spans="1:49" ht="21.75" customHeight="1" thickBot="1" x14ac:dyDescent="0.25">
      <c r="A1" s="754" t="s">
        <v>5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4"/>
      <c r="AM1" s="754"/>
      <c r="AN1" s="754"/>
      <c r="AO1" s="754"/>
      <c r="AP1" s="754"/>
      <c r="AQ1" s="754"/>
      <c r="AR1" s="754"/>
      <c r="AS1" s="754"/>
      <c r="AT1" s="754"/>
      <c r="AU1" s="755"/>
      <c r="AV1" s="755"/>
    </row>
    <row r="2" spans="1:49" ht="15" customHeight="1" x14ac:dyDescent="0.2">
      <c r="A2" s="756" t="s">
        <v>54</v>
      </c>
      <c r="B2" s="757"/>
      <c r="C2" s="760"/>
      <c r="D2" s="760"/>
      <c r="E2" s="760"/>
      <c r="F2" s="760"/>
      <c r="G2" s="760"/>
      <c r="H2" s="761" t="s">
        <v>0</v>
      </c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3" t="s">
        <v>902</v>
      </c>
      <c r="Z2" s="764"/>
      <c r="AA2" s="764"/>
      <c r="AB2" s="764"/>
      <c r="AC2" s="764"/>
      <c r="AD2" s="764"/>
      <c r="AE2" s="761" t="s">
        <v>1</v>
      </c>
      <c r="AF2" s="762"/>
      <c r="AG2" s="762"/>
      <c r="AH2" s="762"/>
      <c r="AI2" s="762"/>
      <c r="AJ2" s="762"/>
      <c r="AK2" s="762"/>
      <c r="AL2" s="766" t="s">
        <v>903</v>
      </c>
      <c r="AM2" s="766"/>
      <c r="AN2" s="766"/>
      <c r="AO2" s="766"/>
      <c r="AP2" s="766"/>
      <c r="AQ2" s="766"/>
      <c r="AR2" s="766"/>
      <c r="AS2" s="766"/>
      <c r="AT2" s="766"/>
      <c r="AU2" s="766"/>
      <c r="AV2" s="767"/>
      <c r="AW2" s="29"/>
    </row>
    <row r="3" spans="1:49" ht="15" customHeight="1" x14ac:dyDescent="0.2">
      <c r="A3" s="758"/>
      <c r="B3" s="759"/>
      <c r="C3" s="769" t="str">
        <f>IF(C2="","",(TEXT(C2,"dddd")))</f>
        <v/>
      </c>
      <c r="D3" s="770"/>
      <c r="E3" s="770"/>
      <c r="F3" s="770"/>
      <c r="G3" s="770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65"/>
      <c r="Z3" s="765"/>
      <c r="AA3" s="765"/>
      <c r="AB3" s="765"/>
      <c r="AC3" s="765"/>
      <c r="AD3" s="765"/>
      <c r="AE3" s="759"/>
      <c r="AF3" s="759"/>
      <c r="AG3" s="759"/>
      <c r="AH3" s="759"/>
      <c r="AI3" s="759"/>
      <c r="AJ3" s="759"/>
      <c r="AK3" s="759"/>
      <c r="AL3" s="765"/>
      <c r="AM3" s="765"/>
      <c r="AN3" s="765"/>
      <c r="AO3" s="765"/>
      <c r="AP3" s="765"/>
      <c r="AQ3" s="765"/>
      <c r="AR3" s="765"/>
      <c r="AS3" s="765"/>
      <c r="AT3" s="765"/>
      <c r="AU3" s="765"/>
      <c r="AV3" s="768"/>
      <c r="AW3" s="29"/>
    </row>
    <row r="4" spans="1:49" ht="20.100000000000001" customHeight="1" x14ac:dyDescent="0.2">
      <c r="A4" s="789" t="s">
        <v>2</v>
      </c>
      <c r="B4" s="759"/>
      <c r="C4" s="759"/>
      <c r="D4" s="759"/>
      <c r="E4" s="709"/>
      <c r="F4" s="710"/>
      <c r="G4" s="711"/>
      <c r="H4" s="712" t="s">
        <v>51</v>
      </c>
      <c r="I4" s="364"/>
      <c r="J4" s="364"/>
      <c r="K4" s="364"/>
      <c r="L4" s="364"/>
      <c r="M4" s="364"/>
      <c r="N4" s="364"/>
      <c r="O4" s="713"/>
      <c r="P4" s="714"/>
      <c r="Q4" s="714"/>
      <c r="R4" s="714"/>
      <c r="S4" s="714"/>
      <c r="T4" s="714"/>
      <c r="U4" s="715"/>
      <c r="V4" s="30"/>
      <c r="W4" s="30"/>
      <c r="X4" s="345" t="s">
        <v>3</v>
      </c>
      <c r="Y4" s="716" t="s">
        <v>906</v>
      </c>
      <c r="Z4" s="717"/>
      <c r="AA4" s="718" t="s">
        <v>50</v>
      </c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73" t="str">
        <f>IF(Y4="","",VLOOKUP($Y$4,ATDATA!$A$3:$X$86,9,0))</f>
        <v>N224JE</v>
      </c>
      <c r="AM4" s="376"/>
      <c r="AN4" s="376"/>
      <c r="AO4" s="376"/>
      <c r="AP4" s="376"/>
      <c r="AQ4" s="376"/>
      <c r="AR4" s="376"/>
      <c r="AS4" s="376"/>
      <c r="AT4" s="376"/>
      <c r="AU4" s="376"/>
      <c r="AV4" s="777"/>
    </row>
    <row r="5" spans="1:49" ht="20.100000000000001" customHeight="1" x14ac:dyDescent="0.2">
      <c r="A5" s="778" t="s">
        <v>53</v>
      </c>
      <c r="B5" s="779"/>
      <c r="C5" s="779"/>
      <c r="D5" s="779"/>
      <c r="E5" s="779"/>
      <c r="F5" s="364"/>
      <c r="G5" s="780">
        <f>IF(Y4="","",VLOOKUP($Y$4,ATDATA!$A$3:$X$86,10,0))</f>
        <v>0</v>
      </c>
      <c r="H5" s="781"/>
      <c r="I5" s="781"/>
      <c r="J5" s="781"/>
      <c r="K5" s="781"/>
      <c r="L5" s="782"/>
      <c r="M5" s="783" t="s">
        <v>4</v>
      </c>
      <c r="N5" s="784"/>
      <c r="O5" s="784"/>
      <c r="P5" s="784"/>
      <c r="Q5" s="784"/>
      <c r="R5" s="346"/>
      <c r="S5" s="346"/>
      <c r="T5" s="346"/>
      <c r="U5" s="373" t="str">
        <f>IF(Y4="","",VLOOKUP($Y$4,ATDATA!$A$3:$X$86,18,0))</f>
        <v>R-6</v>
      </c>
      <c r="V5" s="376"/>
      <c r="W5" s="376"/>
      <c r="X5" s="376"/>
      <c r="Y5" s="376"/>
      <c r="Z5" s="377"/>
      <c r="AA5" s="718" t="s">
        <v>25</v>
      </c>
      <c r="AB5" s="359"/>
      <c r="AC5" s="359"/>
      <c r="AD5" s="364"/>
      <c r="AE5" s="785" t="str">
        <f>IF(Y4="","",VLOOKUP(Y4,ATDATA!$A$3:$X$86,19,0))</f>
        <v>541-504-7200</v>
      </c>
      <c r="AF5" s="786"/>
      <c r="AG5" s="786"/>
      <c r="AH5" s="786"/>
      <c r="AI5" s="787"/>
      <c r="AJ5" s="773" t="s">
        <v>7</v>
      </c>
      <c r="AK5" s="376"/>
      <c r="AL5" s="376"/>
      <c r="AM5" s="376"/>
      <c r="AN5" s="785" t="str">
        <f>IF(Y4="","",VLOOKUP($Y$4,ATDATA!$A$3:$X$86,20,0))</f>
        <v>541-504-7286</v>
      </c>
      <c r="AO5" s="786"/>
      <c r="AP5" s="786"/>
      <c r="AQ5" s="786"/>
      <c r="AR5" s="786"/>
      <c r="AS5" s="786"/>
      <c r="AT5" s="786"/>
      <c r="AU5" s="786"/>
      <c r="AV5" s="788"/>
    </row>
    <row r="6" spans="1:49" ht="20.100000000000001" customHeight="1" thickBot="1" x14ac:dyDescent="0.25">
      <c r="A6" s="771" t="s">
        <v>52</v>
      </c>
      <c r="B6" s="359"/>
      <c r="C6" s="359"/>
      <c r="D6" s="373">
        <f>IF(Y4="","",VLOOKUP($Y$4,ATDATA!$A$3:$X$86,15,0))</f>
        <v>0</v>
      </c>
      <c r="E6" s="373"/>
      <c r="F6" s="373"/>
      <c r="G6" s="373"/>
      <c r="H6" s="373"/>
      <c r="I6" s="373"/>
      <c r="J6" s="373"/>
      <c r="K6" s="373"/>
      <c r="L6" s="772"/>
      <c r="M6" s="773" t="s">
        <v>6</v>
      </c>
      <c r="N6" s="376"/>
      <c r="O6" s="378">
        <f>IF(Y4="","",VLOOKUP($Y$4,ATDATA!$A$3:$X$86,16,0))</f>
        <v>0</v>
      </c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7"/>
      <c r="AA6" s="773" t="s">
        <v>48</v>
      </c>
      <c r="AB6" s="376"/>
      <c r="AC6" s="376"/>
      <c r="AD6" s="376"/>
      <c r="AE6" s="376"/>
      <c r="AF6" s="376"/>
      <c r="AG6" s="376"/>
      <c r="AH6" s="376"/>
      <c r="AI6" s="774">
        <f>IF(Y4="","",VLOOKUP($Y$4,ATDATA!$A$3:$X$86,17,0))</f>
        <v>0</v>
      </c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6"/>
    </row>
    <row r="7" spans="1:49" ht="21.95" customHeight="1" x14ac:dyDescent="0.2">
      <c r="A7" s="740" t="s">
        <v>298</v>
      </c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2" t="s">
        <v>375</v>
      </c>
      <c r="R7" s="741"/>
      <c r="S7" s="741"/>
      <c r="T7" s="741"/>
      <c r="U7" s="741"/>
      <c r="V7" s="741"/>
      <c r="W7" s="741"/>
      <c r="X7" s="741"/>
      <c r="Y7" s="741"/>
      <c r="Z7" s="743"/>
      <c r="AA7" s="744" t="s">
        <v>297</v>
      </c>
      <c r="AB7" s="741"/>
      <c r="AC7" s="741"/>
      <c r="AD7" s="745" t="str">
        <f>IF($Q$8="","",VLOOKUP($Q$8,TBDATA!$A$3:$N$130,4,0))</f>
        <v>(864) 277-0281</v>
      </c>
      <c r="AE7" s="746"/>
      <c r="AF7" s="746"/>
      <c r="AG7" s="746"/>
      <c r="AH7" s="747"/>
      <c r="AI7" s="477" t="s">
        <v>147</v>
      </c>
      <c r="AJ7" s="748"/>
      <c r="AK7" s="751" t="s">
        <v>144</v>
      </c>
      <c r="AL7" s="752"/>
      <c r="AM7" s="752"/>
      <c r="AN7" s="752"/>
      <c r="AO7" s="719" t="s">
        <v>146</v>
      </c>
      <c r="AP7" s="720"/>
      <c r="AQ7" s="719" t="s">
        <v>11</v>
      </c>
      <c r="AR7" s="721"/>
      <c r="AS7" s="722"/>
      <c r="AT7" s="723" t="s">
        <v>145</v>
      </c>
      <c r="AU7" s="724"/>
      <c r="AV7" s="725"/>
      <c r="AW7" s="22"/>
    </row>
    <row r="8" spans="1:49" ht="21" customHeight="1" thickBot="1" x14ac:dyDescent="0.25">
      <c r="A8" s="726" t="str">
        <f>IF($Q$8="","",VLOOKUP($Q$8,TBDATA!$A$3:$N$130,2,0))</f>
        <v>DONALDSON AIR CENTER (GREENVILLE)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8"/>
      <c r="Q8" s="729" t="s">
        <v>744</v>
      </c>
      <c r="R8" s="730"/>
      <c r="S8" s="730"/>
      <c r="T8" s="730"/>
      <c r="U8" s="730"/>
      <c r="V8" s="730"/>
      <c r="W8" s="730"/>
      <c r="X8" s="730"/>
      <c r="Y8" s="730"/>
      <c r="Z8" s="731"/>
      <c r="AA8" s="732" t="s">
        <v>7</v>
      </c>
      <c r="AB8" s="733"/>
      <c r="AC8" s="733"/>
      <c r="AD8" s="734" t="str">
        <f>IF($Q$8="","",VLOOKUP($Q$8,TBDATA!$A$3:$N$130,5,0))</f>
        <v>(864) 277-0295</v>
      </c>
      <c r="AE8" s="727"/>
      <c r="AF8" s="727"/>
      <c r="AG8" s="727"/>
      <c r="AH8" s="735"/>
      <c r="AI8" s="749"/>
      <c r="AJ8" s="750"/>
      <c r="AK8" s="736"/>
      <c r="AL8" s="737"/>
      <c r="AM8" s="737"/>
      <c r="AN8" s="737"/>
      <c r="AO8" s="738">
        <f>IF(Y4="","",VLOOKUP($Y$4,ATDATA!$A$3:$X$61,24))</f>
        <v>0</v>
      </c>
      <c r="AP8" s="728"/>
      <c r="AQ8" s="739" t="e">
        <f>IF(AT8="","",(INT(AT8)&amp;" + "&amp;ROUND((AT8-INT(AT8))*60,0)))</f>
        <v>#DIV/0!</v>
      </c>
      <c r="AR8" s="495"/>
      <c r="AS8" s="495"/>
      <c r="AT8" s="753" t="e">
        <f>IF(Y4="","",ROUND((AT9/60),2))</f>
        <v>#DIV/0!</v>
      </c>
      <c r="AU8" s="495"/>
      <c r="AV8" s="496"/>
    </row>
    <row r="9" spans="1:49" ht="3" customHeight="1" thickBot="1" x14ac:dyDescent="0.25">
      <c r="A9" s="680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681" t="e">
        <f>IF(Y4="","",ROUND((AK8/AO8),2))</f>
        <v>#DIV/0!</v>
      </c>
      <c r="AU9" s="682"/>
      <c r="AV9" s="683"/>
      <c r="AW9" s="22"/>
    </row>
    <row r="10" spans="1:49" s="19" customFormat="1" x14ac:dyDescent="0.2">
      <c r="A10" s="684" t="s">
        <v>8</v>
      </c>
      <c r="B10" s="685"/>
      <c r="C10" s="684" t="s">
        <v>69</v>
      </c>
      <c r="D10" s="473"/>
      <c r="E10" s="473"/>
      <c r="F10" s="474"/>
      <c r="G10" s="688" t="s">
        <v>10</v>
      </c>
      <c r="H10" s="473"/>
      <c r="I10" s="473"/>
      <c r="J10" s="473"/>
      <c r="K10" s="473"/>
      <c r="L10" s="689"/>
      <c r="M10" s="529" t="s">
        <v>66</v>
      </c>
      <c r="N10" s="473"/>
      <c r="O10" s="473"/>
      <c r="P10" s="473"/>
      <c r="Q10" s="689"/>
      <c r="R10" s="692" t="s">
        <v>363</v>
      </c>
      <c r="S10" s="694" t="s">
        <v>364</v>
      </c>
      <c r="T10" s="695" t="s">
        <v>365</v>
      </c>
      <c r="U10" s="529" t="s">
        <v>11</v>
      </c>
      <c r="V10" s="688"/>
      <c r="W10" s="688"/>
      <c r="X10" s="685"/>
      <c r="Y10" s="703"/>
      <c r="Z10" s="529" t="s">
        <v>12</v>
      </c>
      <c r="AA10" s="703"/>
      <c r="AB10" s="529" t="s">
        <v>110</v>
      </c>
      <c r="AC10" s="703"/>
      <c r="AD10" s="529" t="s">
        <v>205</v>
      </c>
      <c r="AE10" s="688"/>
      <c r="AF10" s="703"/>
      <c r="AG10" s="529" t="s">
        <v>13</v>
      </c>
      <c r="AH10" s="685"/>
      <c r="AI10" s="703"/>
      <c r="AJ10" s="417" t="s">
        <v>14</v>
      </c>
      <c r="AK10" s="706"/>
      <c r="AL10" s="706"/>
      <c r="AM10" s="706"/>
      <c r="AN10" s="706"/>
      <c r="AO10" s="707"/>
      <c r="AP10" s="417" t="s">
        <v>0</v>
      </c>
      <c r="AQ10" s="696"/>
      <c r="AR10" s="696"/>
      <c r="AS10" s="696"/>
      <c r="AT10" s="398" t="s">
        <v>109</v>
      </c>
      <c r="AU10" s="698"/>
      <c r="AV10" s="699"/>
    </row>
    <row r="11" spans="1:49" s="19" customFormat="1" ht="22.5" customHeight="1" thickBot="1" x14ac:dyDescent="0.25">
      <c r="A11" s="686"/>
      <c r="B11" s="687"/>
      <c r="C11" s="701" t="s">
        <v>9</v>
      </c>
      <c r="D11" s="690"/>
      <c r="E11" s="400" t="s">
        <v>70</v>
      </c>
      <c r="F11" s="700"/>
      <c r="G11" s="690"/>
      <c r="H11" s="690"/>
      <c r="I11" s="690"/>
      <c r="J11" s="690"/>
      <c r="K11" s="690"/>
      <c r="L11" s="691"/>
      <c r="M11" s="702" t="s">
        <v>68</v>
      </c>
      <c r="N11" s="400"/>
      <c r="O11" s="400"/>
      <c r="P11" s="400" t="s">
        <v>67</v>
      </c>
      <c r="Q11" s="691"/>
      <c r="R11" s="693"/>
      <c r="S11" s="693"/>
      <c r="T11" s="693"/>
      <c r="U11" s="704"/>
      <c r="V11" s="687"/>
      <c r="W11" s="687"/>
      <c r="X11" s="687"/>
      <c r="Y11" s="705"/>
      <c r="Z11" s="704"/>
      <c r="AA11" s="705"/>
      <c r="AB11" s="704"/>
      <c r="AC11" s="705"/>
      <c r="AD11" s="704"/>
      <c r="AE11" s="687"/>
      <c r="AF11" s="705"/>
      <c r="AG11" s="704"/>
      <c r="AH11" s="687"/>
      <c r="AI11" s="705"/>
      <c r="AJ11" s="389"/>
      <c r="AK11" s="389"/>
      <c r="AL11" s="389"/>
      <c r="AM11" s="389"/>
      <c r="AN11" s="389"/>
      <c r="AO11" s="708"/>
      <c r="AP11" s="697"/>
      <c r="AQ11" s="697"/>
      <c r="AR11" s="697"/>
      <c r="AS11" s="697"/>
      <c r="AT11" s="690"/>
      <c r="AU11" s="690"/>
      <c r="AV11" s="700"/>
    </row>
    <row r="12" spans="1:49" s="24" customFormat="1" ht="8.1" customHeight="1" x14ac:dyDescent="0.2">
      <c r="A12" s="648"/>
      <c r="B12" s="649"/>
      <c r="C12" s="650"/>
      <c r="D12" s="651"/>
      <c r="E12" s="653" t="str">
        <f>IF(A12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2" s="654"/>
      <c r="G12" s="657" t="s">
        <v>744</v>
      </c>
      <c r="H12" s="658"/>
      <c r="I12" s="225"/>
      <c r="J12" s="225"/>
      <c r="K12" s="657" t="s">
        <v>744</v>
      </c>
      <c r="L12" s="658"/>
      <c r="M12" s="659" t="s">
        <v>919</v>
      </c>
      <c r="N12" s="660"/>
      <c r="O12" s="660"/>
      <c r="P12" s="659" t="s">
        <v>926</v>
      </c>
      <c r="Q12" s="660"/>
      <c r="R12" s="669" t="e">
        <f>IF(P12="","",(ROUND(C12*E12,2)))</f>
        <v>#VALUE!</v>
      </c>
      <c r="S12" s="671">
        <f>IF(M12="","",((M12-RIGHT(M12,2))/100)+(RIGHT(M12,2)/60))</f>
        <v>12.75</v>
      </c>
      <c r="T12" s="672">
        <f>IF(P12="","",((P12-RIGHT(P12,2))/100)+(RIGHT(P12,2)/60))</f>
        <v>15.666666666666666</v>
      </c>
      <c r="U12" s="673" t="str">
        <f>IF(P12="","",(INT(Z12)&amp;" + "&amp;ROUND((Z12-INT(Z12))*60,0)))</f>
        <v>2 + 54</v>
      </c>
      <c r="V12" s="674"/>
      <c r="W12" s="674"/>
      <c r="X12" s="674"/>
      <c r="Y12" s="654"/>
      <c r="Z12" s="676">
        <f>IF(T12="","",ROUND((T12-S12),1))</f>
        <v>2.9</v>
      </c>
      <c r="AA12" s="677"/>
      <c r="AB12" s="642">
        <f>IF(P12="","",(Z12))</f>
        <v>2.9</v>
      </c>
      <c r="AC12" s="642"/>
      <c r="AD12" s="643"/>
      <c r="AE12" s="644"/>
      <c r="AF12" s="644"/>
      <c r="AG12" s="645">
        <f>IF(P12="","",($Q$40*Z12))</f>
        <v>1737.1</v>
      </c>
      <c r="AH12" s="646"/>
      <c r="AI12" s="647"/>
      <c r="AJ12" s="650"/>
      <c r="AK12" s="661"/>
      <c r="AL12" s="661"/>
      <c r="AM12" s="661"/>
      <c r="AN12" s="661"/>
      <c r="AO12" s="662"/>
      <c r="AP12" s="665"/>
      <c r="AQ12" s="661"/>
      <c r="AR12" s="661"/>
      <c r="AS12" s="661"/>
      <c r="AT12" s="657"/>
      <c r="AU12" s="660"/>
      <c r="AV12" s="666"/>
    </row>
    <row r="13" spans="1:49" s="24" customFormat="1" ht="8.1" customHeight="1" x14ac:dyDescent="0.2">
      <c r="A13" s="613"/>
      <c r="B13" s="614"/>
      <c r="C13" s="615"/>
      <c r="D13" s="652"/>
      <c r="E13" s="655"/>
      <c r="F13" s="656"/>
      <c r="G13" s="599"/>
      <c r="H13" s="599"/>
      <c r="I13" s="92"/>
      <c r="J13" s="92"/>
      <c r="K13" s="599"/>
      <c r="L13" s="599"/>
      <c r="M13" s="572"/>
      <c r="N13" s="572"/>
      <c r="O13" s="572"/>
      <c r="P13" s="572"/>
      <c r="Q13" s="572"/>
      <c r="R13" s="670"/>
      <c r="S13" s="630"/>
      <c r="T13" s="631"/>
      <c r="U13" s="655"/>
      <c r="V13" s="675"/>
      <c r="W13" s="675"/>
      <c r="X13" s="675"/>
      <c r="Y13" s="656"/>
      <c r="Z13" s="678"/>
      <c r="AA13" s="679"/>
      <c r="AB13" s="586"/>
      <c r="AC13" s="586"/>
      <c r="AD13" s="604"/>
      <c r="AE13" s="604"/>
      <c r="AF13" s="604"/>
      <c r="AG13" s="608"/>
      <c r="AH13" s="609"/>
      <c r="AI13" s="610"/>
      <c r="AJ13" s="663"/>
      <c r="AK13" s="570"/>
      <c r="AL13" s="570"/>
      <c r="AM13" s="570"/>
      <c r="AN13" s="570"/>
      <c r="AO13" s="664"/>
      <c r="AP13" s="570"/>
      <c r="AQ13" s="570"/>
      <c r="AR13" s="570"/>
      <c r="AS13" s="570"/>
      <c r="AT13" s="667"/>
      <c r="AU13" s="667"/>
      <c r="AV13" s="668"/>
    </row>
    <row r="14" spans="1:49" s="24" customFormat="1" ht="8.1" customHeight="1" x14ac:dyDescent="0.2">
      <c r="A14" s="639"/>
      <c r="B14" s="640"/>
      <c r="C14" s="563"/>
      <c r="D14" s="592"/>
      <c r="E14" s="595" t="str">
        <f>IF(A14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4" s="596"/>
      <c r="G14" s="598"/>
      <c r="H14" s="599"/>
      <c r="I14" s="92"/>
      <c r="J14" s="92"/>
      <c r="K14" s="571"/>
      <c r="L14" s="599"/>
      <c r="M14" s="576"/>
      <c r="N14" s="572"/>
      <c r="O14" s="572"/>
      <c r="P14" s="576"/>
      <c r="Q14" s="572"/>
      <c r="R14" s="577" t="str">
        <f>IF(P14="","",(ROUND(C14*E14,2)))</f>
        <v/>
      </c>
      <c r="S14" s="579" t="str">
        <f>IF(M14="","",((M14-RIGHT(M14,2))/100)+(RIGHT(M14,2)/60))</f>
        <v/>
      </c>
      <c r="T14" s="581" t="str">
        <f>IF(P14="","",((P14-RIGHT(P14,2))/100)+(RIGHT(P14,2)/60))</f>
        <v/>
      </c>
      <c r="U14" s="583" t="str">
        <f>IF(P14="","",(INT(Z14)&amp;" + "&amp;ROUND((Z14-INT(Z14))*60,0)))</f>
        <v/>
      </c>
      <c r="V14" s="583"/>
      <c r="W14" s="583"/>
      <c r="X14" s="583"/>
      <c r="Y14" s="583"/>
      <c r="Z14" s="586" t="str">
        <f>IF(T14="","",ROUND((T14-S14),2))</f>
        <v/>
      </c>
      <c r="AA14" s="641"/>
      <c r="AB14" s="586" t="str">
        <f>IF(P14="","",(Z14+AB12))</f>
        <v/>
      </c>
      <c r="AC14" s="586"/>
      <c r="AD14" s="602"/>
      <c r="AE14" s="603"/>
      <c r="AF14" s="603"/>
      <c r="AG14" s="605" t="str">
        <f>IF(P14="","",($Q$40*Z14))</f>
        <v/>
      </c>
      <c r="AH14" s="606"/>
      <c r="AI14" s="607"/>
      <c r="AJ14" s="563"/>
      <c r="AK14" s="634"/>
      <c r="AL14" s="634"/>
      <c r="AM14" s="634"/>
      <c r="AN14" s="634"/>
      <c r="AO14" s="635"/>
      <c r="AP14" s="571"/>
      <c r="AQ14" s="572"/>
      <c r="AR14" s="572"/>
      <c r="AS14" s="572"/>
      <c r="AT14" s="571"/>
      <c r="AU14" s="572"/>
      <c r="AV14" s="573"/>
    </row>
    <row r="15" spans="1:49" s="24" customFormat="1" ht="8.1" customHeight="1" x14ac:dyDescent="0.2">
      <c r="A15" s="613"/>
      <c r="B15" s="614"/>
      <c r="C15" s="615"/>
      <c r="D15" s="616"/>
      <c r="E15" s="596"/>
      <c r="F15" s="596"/>
      <c r="G15" s="617"/>
      <c r="H15" s="599"/>
      <c r="I15" s="92"/>
      <c r="J15" s="92"/>
      <c r="K15" s="599"/>
      <c r="L15" s="599"/>
      <c r="M15" s="572"/>
      <c r="N15" s="572"/>
      <c r="O15" s="572"/>
      <c r="P15" s="572"/>
      <c r="Q15" s="572"/>
      <c r="R15" s="629"/>
      <c r="S15" s="630"/>
      <c r="T15" s="631"/>
      <c r="U15" s="583"/>
      <c r="V15" s="583"/>
      <c r="W15" s="583"/>
      <c r="X15" s="583"/>
      <c r="Y15" s="583"/>
      <c r="Z15" s="641"/>
      <c r="AA15" s="641"/>
      <c r="AB15" s="586"/>
      <c r="AC15" s="586"/>
      <c r="AD15" s="604"/>
      <c r="AE15" s="604"/>
      <c r="AF15" s="604"/>
      <c r="AG15" s="608"/>
      <c r="AH15" s="609"/>
      <c r="AI15" s="610"/>
      <c r="AJ15" s="636"/>
      <c r="AK15" s="637"/>
      <c r="AL15" s="637"/>
      <c r="AM15" s="637"/>
      <c r="AN15" s="637"/>
      <c r="AO15" s="638"/>
      <c r="AP15" s="572"/>
      <c r="AQ15" s="572"/>
      <c r="AR15" s="572"/>
      <c r="AS15" s="572"/>
      <c r="AT15" s="572"/>
      <c r="AU15" s="572"/>
      <c r="AV15" s="573"/>
    </row>
    <row r="16" spans="1:49" ht="8.1" customHeight="1" x14ac:dyDescent="0.2">
      <c r="A16" s="639"/>
      <c r="B16" s="640"/>
      <c r="C16" s="563"/>
      <c r="D16" s="592"/>
      <c r="E16" s="595" t="str">
        <f>IF(A16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6" s="596"/>
      <c r="G16" s="598"/>
      <c r="H16" s="599"/>
      <c r="I16" s="92"/>
      <c r="J16" s="92"/>
      <c r="K16" s="571"/>
      <c r="L16" s="599"/>
      <c r="M16" s="576"/>
      <c r="N16" s="572"/>
      <c r="O16" s="572"/>
      <c r="P16" s="576"/>
      <c r="Q16" s="572"/>
      <c r="R16" s="577" t="str">
        <f>IF(P16="","",(ROUND(C16*E16,2)))</f>
        <v/>
      </c>
      <c r="S16" s="579" t="str">
        <f>IF(M16="","",((M16-RIGHT(M16,2))/100)+(RIGHT(M16,2)/60))</f>
        <v/>
      </c>
      <c r="T16" s="581" t="str">
        <f>IF(P16="","",((P16-RIGHT(P16,2))/100)+(RIGHT(P16,2)/60))</f>
        <v/>
      </c>
      <c r="U16" s="583" t="str">
        <f>IF(P16="","",(INT(Z16)&amp;" + "&amp;ROUND((Z16-INT(Z16))*60,0)))</f>
        <v/>
      </c>
      <c r="V16" s="583"/>
      <c r="W16" s="583"/>
      <c r="X16" s="583"/>
      <c r="Y16" s="583"/>
      <c r="Z16" s="586" t="str">
        <f>IF(T16="","",ROUND((T16-S16),2))</f>
        <v/>
      </c>
      <c r="AA16" s="586"/>
      <c r="AB16" s="586" t="str">
        <f>IF(P16="","",(Z16+AB14))</f>
        <v/>
      </c>
      <c r="AC16" s="586"/>
      <c r="AD16" s="602"/>
      <c r="AE16" s="603"/>
      <c r="AF16" s="603"/>
      <c r="AG16" s="605" t="str">
        <f>IF(P16="","",($Q$40*Z16))</f>
        <v/>
      </c>
      <c r="AH16" s="606"/>
      <c r="AI16" s="607"/>
      <c r="AJ16" s="563"/>
      <c r="AK16" s="634"/>
      <c r="AL16" s="634"/>
      <c r="AM16" s="634"/>
      <c r="AN16" s="634"/>
      <c r="AO16" s="635"/>
      <c r="AP16" s="569"/>
      <c r="AQ16" s="570"/>
      <c r="AR16" s="570"/>
      <c r="AS16" s="570"/>
      <c r="AT16" s="571"/>
      <c r="AU16" s="572"/>
      <c r="AV16" s="573"/>
    </row>
    <row r="17" spans="1:48" ht="8.1" customHeight="1" x14ac:dyDescent="0.2">
      <c r="A17" s="613"/>
      <c r="B17" s="614"/>
      <c r="C17" s="615"/>
      <c r="D17" s="616"/>
      <c r="E17" s="596"/>
      <c r="F17" s="596"/>
      <c r="G17" s="617"/>
      <c r="H17" s="599"/>
      <c r="I17" s="92"/>
      <c r="J17" s="92"/>
      <c r="K17" s="599"/>
      <c r="L17" s="599"/>
      <c r="M17" s="572"/>
      <c r="N17" s="572"/>
      <c r="O17" s="572"/>
      <c r="P17" s="572"/>
      <c r="Q17" s="572"/>
      <c r="R17" s="629"/>
      <c r="S17" s="630"/>
      <c r="T17" s="631"/>
      <c r="U17" s="583"/>
      <c r="V17" s="583"/>
      <c r="W17" s="583"/>
      <c r="X17" s="583"/>
      <c r="Y17" s="583"/>
      <c r="Z17" s="586"/>
      <c r="AA17" s="586"/>
      <c r="AB17" s="586"/>
      <c r="AC17" s="586"/>
      <c r="AD17" s="604"/>
      <c r="AE17" s="604"/>
      <c r="AF17" s="604"/>
      <c r="AG17" s="608"/>
      <c r="AH17" s="609"/>
      <c r="AI17" s="610"/>
      <c r="AJ17" s="636"/>
      <c r="AK17" s="637"/>
      <c r="AL17" s="637"/>
      <c r="AM17" s="637"/>
      <c r="AN17" s="637"/>
      <c r="AO17" s="638"/>
      <c r="AP17" s="627"/>
      <c r="AQ17" s="627"/>
      <c r="AR17" s="627"/>
      <c r="AS17" s="627"/>
      <c r="AT17" s="572"/>
      <c r="AU17" s="572"/>
      <c r="AV17" s="573"/>
    </row>
    <row r="18" spans="1:48" ht="8.1" customHeight="1" x14ac:dyDescent="0.2">
      <c r="A18" s="639"/>
      <c r="B18" s="640"/>
      <c r="C18" s="563"/>
      <c r="D18" s="592"/>
      <c r="E18" s="595" t="str">
        <f>IF(A18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8" s="596"/>
      <c r="G18" s="598"/>
      <c r="H18" s="599"/>
      <c r="I18" s="92"/>
      <c r="J18" s="92"/>
      <c r="K18" s="571"/>
      <c r="L18" s="599"/>
      <c r="M18" s="576"/>
      <c r="N18" s="572"/>
      <c r="O18" s="572"/>
      <c r="P18" s="576"/>
      <c r="Q18" s="572"/>
      <c r="R18" s="577" t="str">
        <f>IF(P18="","",(ROUND(C18*E18,2)))</f>
        <v/>
      </c>
      <c r="S18" s="579" t="str">
        <f>IF(M18="","",((M18-RIGHT(M18,2))/100)+(RIGHT(M18,2)/60))</f>
        <v/>
      </c>
      <c r="T18" s="581" t="str">
        <f>IF(P18="","",((P18-RIGHT(P18,2))/100)+(RIGHT(P18,2)/60))</f>
        <v/>
      </c>
      <c r="U18" s="583" t="str">
        <f>IF(P18="","",(INT(Z18)&amp;" + "&amp;ROUND((Z18-INT(Z18))*60,0)))</f>
        <v/>
      </c>
      <c r="V18" s="583"/>
      <c r="W18" s="583"/>
      <c r="X18" s="583"/>
      <c r="Y18" s="583"/>
      <c r="Z18" s="586" t="str">
        <f>IF(T18="","",ROUND((T18-S18),2))</f>
        <v/>
      </c>
      <c r="AA18" s="586"/>
      <c r="AB18" s="586" t="str">
        <f>IF(P18="","",(Z18+AB16))</f>
        <v/>
      </c>
      <c r="AC18" s="586"/>
      <c r="AD18" s="602"/>
      <c r="AE18" s="603"/>
      <c r="AF18" s="603"/>
      <c r="AG18" s="605" t="str">
        <f>IF(P18="","",($Q$40*Z18))</f>
        <v/>
      </c>
      <c r="AH18" s="606"/>
      <c r="AI18" s="607"/>
      <c r="AJ18" s="563"/>
      <c r="AK18" s="634"/>
      <c r="AL18" s="634"/>
      <c r="AM18" s="634"/>
      <c r="AN18" s="634"/>
      <c r="AO18" s="635"/>
      <c r="AP18" s="569"/>
      <c r="AQ18" s="570"/>
      <c r="AR18" s="570"/>
      <c r="AS18" s="570"/>
      <c r="AT18" s="571"/>
      <c r="AU18" s="572"/>
      <c r="AV18" s="573"/>
    </row>
    <row r="19" spans="1:48" ht="8.1" customHeight="1" x14ac:dyDescent="0.2">
      <c r="A19" s="613"/>
      <c r="B19" s="614"/>
      <c r="C19" s="615"/>
      <c r="D19" s="616"/>
      <c r="E19" s="596"/>
      <c r="F19" s="596"/>
      <c r="G19" s="617"/>
      <c r="H19" s="599"/>
      <c r="I19" s="92"/>
      <c r="J19" s="92"/>
      <c r="K19" s="599"/>
      <c r="L19" s="599"/>
      <c r="M19" s="572"/>
      <c r="N19" s="572"/>
      <c r="O19" s="572"/>
      <c r="P19" s="572"/>
      <c r="Q19" s="572"/>
      <c r="R19" s="629"/>
      <c r="S19" s="630"/>
      <c r="T19" s="631"/>
      <c r="U19" s="583"/>
      <c r="V19" s="583"/>
      <c r="W19" s="583"/>
      <c r="X19" s="583"/>
      <c r="Y19" s="583"/>
      <c r="Z19" s="586"/>
      <c r="AA19" s="586"/>
      <c r="AB19" s="586"/>
      <c r="AC19" s="586"/>
      <c r="AD19" s="604"/>
      <c r="AE19" s="604"/>
      <c r="AF19" s="604"/>
      <c r="AG19" s="608"/>
      <c r="AH19" s="609"/>
      <c r="AI19" s="610"/>
      <c r="AJ19" s="636"/>
      <c r="AK19" s="637"/>
      <c r="AL19" s="637"/>
      <c r="AM19" s="637"/>
      <c r="AN19" s="637"/>
      <c r="AO19" s="638"/>
      <c r="AP19" s="627"/>
      <c r="AQ19" s="627"/>
      <c r="AR19" s="627"/>
      <c r="AS19" s="627"/>
      <c r="AT19" s="572"/>
      <c r="AU19" s="572"/>
      <c r="AV19" s="573"/>
    </row>
    <row r="20" spans="1:48" ht="8.1" customHeight="1" x14ac:dyDescent="0.2">
      <c r="A20" s="611"/>
      <c r="B20" s="612"/>
      <c r="C20" s="563"/>
      <c r="D20" s="592"/>
      <c r="E20" s="595" t="str">
        <f>IF(A20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0" s="596"/>
      <c r="G20" s="598"/>
      <c r="H20" s="599"/>
      <c r="I20" s="92"/>
      <c r="J20" s="92"/>
      <c r="K20" s="571"/>
      <c r="L20" s="599"/>
      <c r="M20" s="576"/>
      <c r="N20" s="572"/>
      <c r="O20" s="572"/>
      <c r="P20" s="576"/>
      <c r="Q20" s="572"/>
      <c r="R20" s="577" t="str">
        <f>IF(P20="","",(ROUND(C20*E20,2)))</f>
        <v/>
      </c>
      <c r="S20" s="579" t="str">
        <f>IF(M20="","",((M20-RIGHT(M20,2))/100)+(RIGHT(M20,2)/60))</f>
        <v/>
      </c>
      <c r="T20" s="581" t="str">
        <f>IF(P20="","",((P20-RIGHT(P20,2))/100)+(RIGHT(P20,2)/60))</f>
        <v/>
      </c>
      <c r="U20" s="583" t="str">
        <f>IF(P20="","",(INT(Z20)&amp;" + "&amp;ROUND((Z20-INT(Z20))*60,0)))</f>
        <v/>
      </c>
      <c r="V20" s="583"/>
      <c r="W20" s="583"/>
      <c r="X20" s="583"/>
      <c r="Y20" s="583"/>
      <c r="Z20" s="586" t="str">
        <f>IF(T20="","",ROUND((T20-S20),2))</f>
        <v/>
      </c>
      <c r="AA20" s="586"/>
      <c r="AB20" s="586" t="str">
        <f>IF(P20="","",(Z20+AB18))</f>
        <v/>
      </c>
      <c r="AC20" s="586"/>
      <c r="AD20" s="602"/>
      <c r="AE20" s="603"/>
      <c r="AF20" s="603"/>
      <c r="AG20" s="605" t="str">
        <f>IF(P20="","",($Q$40*Z20))</f>
        <v/>
      </c>
      <c r="AH20" s="606"/>
      <c r="AI20" s="607"/>
      <c r="AJ20" s="563"/>
      <c r="AK20" s="634"/>
      <c r="AL20" s="634"/>
      <c r="AM20" s="634"/>
      <c r="AN20" s="634"/>
      <c r="AO20" s="635"/>
      <c r="AP20" s="569"/>
      <c r="AQ20" s="570"/>
      <c r="AR20" s="570"/>
      <c r="AS20" s="570"/>
      <c r="AT20" s="571"/>
      <c r="AU20" s="572"/>
      <c r="AV20" s="573"/>
    </row>
    <row r="21" spans="1:48" ht="8.1" customHeight="1" x14ac:dyDescent="0.2">
      <c r="A21" s="613"/>
      <c r="B21" s="614"/>
      <c r="C21" s="615"/>
      <c r="D21" s="616"/>
      <c r="E21" s="596"/>
      <c r="F21" s="596"/>
      <c r="G21" s="617"/>
      <c r="H21" s="599"/>
      <c r="I21" s="92"/>
      <c r="J21" s="92"/>
      <c r="K21" s="599"/>
      <c r="L21" s="599"/>
      <c r="M21" s="572"/>
      <c r="N21" s="572"/>
      <c r="O21" s="572"/>
      <c r="P21" s="572"/>
      <c r="Q21" s="572"/>
      <c r="R21" s="629"/>
      <c r="S21" s="630"/>
      <c r="T21" s="631"/>
      <c r="U21" s="583"/>
      <c r="V21" s="583"/>
      <c r="W21" s="583"/>
      <c r="X21" s="583"/>
      <c r="Y21" s="583"/>
      <c r="Z21" s="586"/>
      <c r="AA21" s="586"/>
      <c r="AB21" s="586"/>
      <c r="AC21" s="586"/>
      <c r="AD21" s="604"/>
      <c r="AE21" s="604"/>
      <c r="AF21" s="604"/>
      <c r="AG21" s="608"/>
      <c r="AH21" s="609"/>
      <c r="AI21" s="610"/>
      <c r="AJ21" s="636"/>
      <c r="AK21" s="637"/>
      <c r="AL21" s="637"/>
      <c r="AM21" s="637"/>
      <c r="AN21" s="637"/>
      <c r="AO21" s="638"/>
      <c r="AP21" s="627"/>
      <c r="AQ21" s="627"/>
      <c r="AR21" s="627"/>
      <c r="AS21" s="627"/>
      <c r="AT21" s="572"/>
      <c r="AU21" s="572"/>
      <c r="AV21" s="573"/>
    </row>
    <row r="22" spans="1:48" ht="8.1" customHeight="1" x14ac:dyDescent="0.2">
      <c r="A22" s="639"/>
      <c r="B22" s="640"/>
      <c r="C22" s="563"/>
      <c r="D22" s="592"/>
      <c r="E22" s="595" t="str">
        <f>IF(A22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2" s="596"/>
      <c r="G22" s="598"/>
      <c r="H22" s="599"/>
      <c r="I22" s="92"/>
      <c r="J22" s="92"/>
      <c r="K22" s="598"/>
      <c r="L22" s="599"/>
      <c r="M22" s="576"/>
      <c r="N22" s="572"/>
      <c r="O22" s="572"/>
      <c r="P22" s="576"/>
      <c r="Q22" s="572"/>
      <c r="R22" s="577" t="str">
        <f>IF(P22="","",(ROUND(C22*E22,2)))</f>
        <v/>
      </c>
      <c r="S22" s="579" t="str">
        <f>IF(M22="","",((M22-RIGHT(M22,2))/100)+(RIGHT(M22,2)/60))</f>
        <v/>
      </c>
      <c r="T22" s="581" t="str">
        <f>IF(P22="","",((P22-RIGHT(P22,2))/100)+(RIGHT(P22,2)/60))</f>
        <v/>
      </c>
      <c r="U22" s="633" t="str">
        <f>IF(P22="","",(INT(Z22)&amp;" + "&amp;ROUND((Z22-INT(Z22))*60,0)))</f>
        <v/>
      </c>
      <c r="V22" s="596"/>
      <c r="W22" s="596"/>
      <c r="X22" s="596"/>
      <c r="Y22" s="596"/>
      <c r="Z22" s="586" t="str">
        <f>IF(T22="","",ROUND((T22-S22),2))</f>
        <v/>
      </c>
      <c r="AA22" s="632"/>
      <c r="AB22" s="586" t="str">
        <f>IF(P22="","",(Z22+AB20))</f>
        <v/>
      </c>
      <c r="AC22" s="632"/>
      <c r="AD22" s="602"/>
      <c r="AE22" s="603"/>
      <c r="AF22" s="603"/>
      <c r="AG22" s="605" t="str">
        <f>IF(P22="","",($Q$40*Z22))</f>
        <v/>
      </c>
      <c r="AH22" s="606"/>
      <c r="AI22" s="607"/>
      <c r="AJ22" s="563"/>
      <c r="AK22" s="634"/>
      <c r="AL22" s="634"/>
      <c r="AM22" s="634"/>
      <c r="AN22" s="634"/>
      <c r="AO22" s="635"/>
      <c r="AP22" s="569"/>
      <c r="AQ22" s="570"/>
      <c r="AR22" s="570"/>
      <c r="AS22" s="570"/>
      <c r="AT22" s="571"/>
      <c r="AU22" s="572"/>
      <c r="AV22" s="573"/>
    </row>
    <row r="23" spans="1:48" ht="8.1" customHeight="1" x14ac:dyDescent="0.2">
      <c r="A23" s="613"/>
      <c r="B23" s="614"/>
      <c r="C23" s="615"/>
      <c r="D23" s="616"/>
      <c r="E23" s="596"/>
      <c r="F23" s="596"/>
      <c r="G23" s="617"/>
      <c r="H23" s="599"/>
      <c r="I23" s="92"/>
      <c r="J23" s="92"/>
      <c r="K23" s="617"/>
      <c r="L23" s="599"/>
      <c r="M23" s="572"/>
      <c r="N23" s="572"/>
      <c r="O23" s="572"/>
      <c r="P23" s="572"/>
      <c r="Q23" s="572"/>
      <c r="R23" s="629"/>
      <c r="S23" s="630"/>
      <c r="T23" s="631"/>
      <c r="U23" s="596"/>
      <c r="V23" s="596"/>
      <c r="W23" s="596"/>
      <c r="X23" s="596"/>
      <c r="Y23" s="596"/>
      <c r="Z23" s="632"/>
      <c r="AA23" s="632"/>
      <c r="AB23" s="632"/>
      <c r="AC23" s="632"/>
      <c r="AD23" s="604"/>
      <c r="AE23" s="604"/>
      <c r="AF23" s="604"/>
      <c r="AG23" s="608"/>
      <c r="AH23" s="609"/>
      <c r="AI23" s="610"/>
      <c r="AJ23" s="636"/>
      <c r="AK23" s="637"/>
      <c r="AL23" s="637"/>
      <c r="AM23" s="637"/>
      <c r="AN23" s="637"/>
      <c r="AO23" s="638"/>
      <c r="AP23" s="627"/>
      <c r="AQ23" s="627"/>
      <c r="AR23" s="627"/>
      <c r="AS23" s="627"/>
      <c r="AT23" s="572"/>
      <c r="AU23" s="572"/>
      <c r="AV23" s="573"/>
    </row>
    <row r="24" spans="1:48" ht="8.1" customHeight="1" x14ac:dyDescent="0.2">
      <c r="A24" s="611"/>
      <c r="B24" s="612"/>
      <c r="C24" s="563"/>
      <c r="D24" s="592"/>
      <c r="E24" s="595" t="str">
        <f>IF(A24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4" s="596"/>
      <c r="G24" s="598"/>
      <c r="H24" s="599"/>
      <c r="I24" s="92"/>
      <c r="J24" s="92"/>
      <c r="K24" s="571"/>
      <c r="L24" s="599"/>
      <c r="M24" s="576"/>
      <c r="N24" s="572"/>
      <c r="O24" s="572"/>
      <c r="P24" s="576"/>
      <c r="Q24" s="572"/>
      <c r="R24" s="577" t="str">
        <f>IF(P24="","",(ROUND(C24*E24,2)))</f>
        <v/>
      </c>
      <c r="S24" s="579" t="str">
        <f>IF(M24="","",((M24-RIGHT(M24,2))/100)+(RIGHT(M24,2)/60))</f>
        <v/>
      </c>
      <c r="T24" s="581" t="str">
        <f>IF(P24="","",((P24-RIGHT(P24,2))/100)+(RIGHT(P24,2)/60))</f>
        <v/>
      </c>
      <c r="U24" s="633" t="str">
        <f>IF(P24="","",(INT(Z24)&amp;" + "&amp;ROUND((Z24-INT(Z24))*60,0)))</f>
        <v/>
      </c>
      <c r="V24" s="596"/>
      <c r="W24" s="596"/>
      <c r="X24" s="596"/>
      <c r="Y24" s="596"/>
      <c r="Z24" s="586" t="str">
        <f>IF(T24="","",ROUND((T24-S24),2))</f>
        <v/>
      </c>
      <c r="AA24" s="632"/>
      <c r="AB24" s="586" t="str">
        <f>IF(P24="","",(Z24+AB22))</f>
        <v/>
      </c>
      <c r="AC24" s="632"/>
      <c r="AD24" s="602"/>
      <c r="AE24" s="603"/>
      <c r="AF24" s="603"/>
      <c r="AG24" s="605" t="str">
        <f>IF(P24="","",($Q$40*Z24))</f>
        <v/>
      </c>
      <c r="AH24" s="606"/>
      <c r="AI24" s="607"/>
      <c r="AJ24" s="563"/>
      <c r="AK24" s="564"/>
      <c r="AL24" s="564"/>
      <c r="AM24" s="564"/>
      <c r="AN24" s="564"/>
      <c r="AO24" s="565"/>
      <c r="AP24" s="569"/>
      <c r="AQ24" s="570"/>
      <c r="AR24" s="570"/>
      <c r="AS24" s="570"/>
      <c r="AT24" s="571"/>
      <c r="AU24" s="572"/>
      <c r="AV24" s="573"/>
    </row>
    <row r="25" spans="1:48" ht="8.1" customHeight="1" x14ac:dyDescent="0.2">
      <c r="A25" s="613"/>
      <c r="B25" s="614"/>
      <c r="C25" s="615"/>
      <c r="D25" s="616"/>
      <c r="E25" s="596"/>
      <c r="F25" s="596"/>
      <c r="G25" s="617"/>
      <c r="H25" s="599"/>
      <c r="I25" s="92"/>
      <c r="J25" s="92"/>
      <c r="K25" s="599"/>
      <c r="L25" s="599"/>
      <c r="M25" s="572"/>
      <c r="N25" s="572"/>
      <c r="O25" s="572"/>
      <c r="P25" s="572"/>
      <c r="Q25" s="572"/>
      <c r="R25" s="629"/>
      <c r="S25" s="630"/>
      <c r="T25" s="631"/>
      <c r="U25" s="596"/>
      <c r="V25" s="596"/>
      <c r="W25" s="596"/>
      <c r="X25" s="596"/>
      <c r="Y25" s="596"/>
      <c r="Z25" s="632"/>
      <c r="AA25" s="632"/>
      <c r="AB25" s="632"/>
      <c r="AC25" s="632"/>
      <c r="AD25" s="604"/>
      <c r="AE25" s="604"/>
      <c r="AF25" s="604"/>
      <c r="AG25" s="608"/>
      <c r="AH25" s="609"/>
      <c r="AI25" s="610"/>
      <c r="AJ25" s="626"/>
      <c r="AK25" s="627"/>
      <c r="AL25" s="627"/>
      <c r="AM25" s="627"/>
      <c r="AN25" s="627"/>
      <c r="AO25" s="628"/>
      <c r="AP25" s="627"/>
      <c r="AQ25" s="627"/>
      <c r="AR25" s="627"/>
      <c r="AS25" s="627"/>
      <c r="AT25" s="572"/>
      <c r="AU25" s="572"/>
      <c r="AV25" s="573"/>
    </row>
    <row r="26" spans="1:48" ht="8.1" customHeight="1" x14ac:dyDescent="0.2">
      <c r="A26" s="611"/>
      <c r="B26" s="612"/>
      <c r="C26" s="563"/>
      <c r="D26" s="592"/>
      <c r="E26" s="595" t="str">
        <f>IF(A26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6" s="596"/>
      <c r="G26" s="598"/>
      <c r="H26" s="599"/>
      <c r="I26" s="92"/>
      <c r="J26" s="92"/>
      <c r="K26" s="571"/>
      <c r="L26" s="599"/>
      <c r="M26" s="576"/>
      <c r="N26" s="572"/>
      <c r="O26" s="572"/>
      <c r="P26" s="576"/>
      <c r="Q26" s="572"/>
      <c r="R26" s="577" t="str">
        <f>IF(P26="","",(ROUND(C26*E26,2)))</f>
        <v/>
      </c>
      <c r="S26" s="579" t="str">
        <f>IF(M26="","",((M26-RIGHT(M26,2))/100)+(RIGHT(M26,2)/60))</f>
        <v/>
      </c>
      <c r="T26" s="581" t="str">
        <f>IF(P26="","",((P26-RIGHT(P26,2))/100)+(RIGHT(P26,2)/60))</f>
        <v/>
      </c>
      <c r="U26" s="583" t="str">
        <f>IF(P26="","",(INT(Z26)&amp;" + "&amp;ROUND((Z26-INT(Z26))*60,0)))</f>
        <v/>
      </c>
      <c r="V26" s="583"/>
      <c r="W26" s="583"/>
      <c r="X26" s="583"/>
      <c r="Y26" s="583"/>
      <c r="Z26" s="586" t="str">
        <f>IF(T26="","",ROUND((T26-S26),2))</f>
        <v/>
      </c>
      <c r="AA26" s="586"/>
      <c r="AB26" s="586" t="str">
        <f>IF(P26="","",(Z26+AB24))</f>
        <v/>
      </c>
      <c r="AC26" s="586"/>
      <c r="AD26" s="602"/>
      <c r="AE26" s="603"/>
      <c r="AF26" s="603"/>
      <c r="AG26" s="605" t="str">
        <f>IF(P26="","",($Q$40*Z26))</f>
        <v/>
      </c>
      <c r="AH26" s="606"/>
      <c r="AI26" s="607"/>
      <c r="AJ26" s="563"/>
      <c r="AK26" s="564"/>
      <c r="AL26" s="564"/>
      <c r="AM26" s="564"/>
      <c r="AN26" s="564"/>
      <c r="AO26" s="565"/>
      <c r="AP26" s="569"/>
      <c r="AQ26" s="570"/>
      <c r="AR26" s="570"/>
      <c r="AS26" s="570"/>
      <c r="AT26" s="571"/>
      <c r="AU26" s="572"/>
      <c r="AV26" s="573"/>
    </row>
    <row r="27" spans="1:48" ht="8.1" customHeight="1" x14ac:dyDescent="0.2">
      <c r="A27" s="613"/>
      <c r="B27" s="614"/>
      <c r="C27" s="615"/>
      <c r="D27" s="616"/>
      <c r="E27" s="596"/>
      <c r="F27" s="596"/>
      <c r="G27" s="617"/>
      <c r="H27" s="599"/>
      <c r="I27" s="92"/>
      <c r="J27" s="92"/>
      <c r="K27" s="599"/>
      <c r="L27" s="599"/>
      <c r="M27" s="572"/>
      <c r="N27" s="572"/>
      <c r="O27" s="572"/>
      <c r="P27" s="572"/>
      <c r="Q27" s="572"/>
      <c r="R27" s="629"/>
      <c r="S27" s="630"/>
      <c r="T27" s="631"/>
      <c r="U27" s="583"/>
      <c r="V27" s="583"/>
      <c r="W27" s="583"/>
      <c r="X27" s="583"/>
      <c r="Y27" s="583"/>
      <c r="Z27" s="586"/>
      <c r="AA27" s="586"/>
      <c r="AB27" s="586"/>
      <c r="AC27" s="586"/>
      <c r="AD27" s="604"/>
      <c r="AE27" s="604"/>
      <c r="AF27" s="604"/>
      <c r="AG27" s="608"/>
      <c r="AH27" s="609"/>
      <c r="AI27" s="610"/>
      <c r="AJ27" s="626"/>
      <c r="AK27" s="627"/>
      <c r="AL27" s="627"/>
      <c r="AM27" s="627"/>
      <c r="AN27" s="627"/>
      <c r="AO27" s="628"/>
      <c r="AP27" s="627"/>
      <c r="AQ27" s="627"/>
      <c r="AR27" s="627"/>
      <c r="AS27" s="627"/>
      <c r="AT27" s="572"/>
      <c r="AU27" s="572"/>
      <c r="AV27" s="573"/>
    </row>
    <row r="28" spans="1:48" ht="8.1" customHeight="1" x14ac:dyDescent="0.2">
      <c r="A28" s="611"/>
      <c r="B28" s="612"/>
      <c r="C28" s="563"/>
      <c r="D28" s="592"/>
      <c r="E28" s="595" t="str">
        <f>IF(A28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8" s="596"/>
      <c r="G28" s="598"/>
      <c r="H28" s="599"/>
      <c r="I28" s="92"/>
      <c r="J28" s="92"/>
      <c r="K28" s="571"/>
      <c r="L28" s="599"/>
      <c r="M28" s="576"/>
      <c r="N28" s="572"/>
      <c r="O28" s="572"/>
      <c r="P28" s="576"/>
      <c r="Q28" s="572"/>
      <c r="R28" s="577" t="str">
        <f>IF(P28="","",(ROUND(C28*E28,2)))</f>
        <v/>
      </c>
      <c r="S28" s="579" t="str">
        <f>IF(M28="","",((M28-RIGHT(M28,2))/100)+(RIGHT(M28,2)/60))</f>
        <v/>
      </c>
      <c r="T28" s="581" t="str">
        <f>IF(P28="","",((P28-RIGHT(P28,2))/100)+(RIGHT(P28,2)/60))</f>
        <v/>
      </c>
      <c r="U28" s="583" t="str">
        <f>IF(P28="","",(INT(Z28)&amp;" + "&amp;ROUND((Z28-INT(Z28))*60,0)))</f>
        <v/>
      </c>
      <c r="V28" s="583"/>
      <c r="W28" s="583"/>
      <c r="X28" s="583"/>
      <c r="Y28" s="583"/>
      <c r="Z28" s="586" t="str">
        <f>IF(T28="","",ROUND((T28-S28),2))</f>
        <v/>
      </c>
      <c r="AA28" s="586"/>
      <c r="AB28" s="586" t="str">
        <f>IF(P28="","",(Z28+AB26))</f>
        <v/>
      </c>
      <c r="AC28" s="586"/>
      <c r="AD28" s="602"/>
      <c r="AE28" s="603"/>
      <c r="AF28" s="603"/>
      <c r="AG28" s="605" t="str">
        <f>IF(P28="","",($Q$40*Z28))</f>
        <v/>
      </c>
      <c r="AH28" s="606"/>
      <c r="AI28" s="607"/>
      <c r="AJ28" s="563"/>
      <c r="AK28" s="564"/>
      <c r="AL28" s="564"/>
      <c r="AM28" s="564"/>
      <c r="AN28" s="564"/>
      <c r="AO28" s="565"/>
      <c r="AP28" s="569"/>
      <c r="AQ28" s="570"/>
      <c r="AR28" s="570"/>
      <c r="AS28" s="570"/>
      <c r="AT28" s="571"/>
      <c r="AU28" s="572"/>
      <c r="AV28" s="573"/>
    </row>
    <row r="29" spans="1:48" ht="8.1" customHeight="1" x14ac:dyDescent="0.2">
      <c r="A29" s="613"/>
      <c r="B29" s="614"/>
      <c r="C29" s="615"/>
      <c r="D29" s="616"/>
      <c r="E29" s="596"/>
      <c r="F29" s="596"/>
      <c r="G29" s="617"/>
      <c r="H29" s="599"/>
      <c r="I29" s="92"/>
      <c r="J29" s="92"/>
      <c r="K29" s="599"/>
      <c r="L29" s="599"/>
      <c r="M29" s="572"/>
      <c r="N29" s="572"/>
      <c r="O29" s="572"/>
      <c r="P29" s="572"/>
      <c r="Q29" s="572"/>
      <c r="R29" s="629"/>
      <c r="S29" s="630"/>
      <c r="T29" s="631"/>
      <c r="U29" s="583"/>
      <c r="V29" s="583"/>
      <c r="W29" s="583"/>
      <c r="X29" s="583"/>
      <c r="Y29" s="583"/>
      <c r="Z29" s="586"/>
      <c r="AA29" s="586"/>
      <c r="AB29" s="586"/>
      <c r="AC29" s="586"/>
      <c r="AD29" s="604"/>
      <c r="AE29" s="604"/>
      <c r="AF29" s="604"/>
      <c r="AG29" s="608"/>
      <c r="AH29" s="609"/>
      <c r="AI29" s="610"/>
      <c r="AJ29" s="626"/>
      <c r="AK29" s="627"/>
      <c r="AL29" s="627"/>
      <c r="AM29" s="627"/>
      <c r="AN29" s="627"/>
      <c r="AO29" s="628"/>
      <c r="AP29" s="627"/>
      <c r="AQ29" s="627"/>
      <c r="AR29" s="627"/>
      <c r="AS29" s="627"/>
      <c r="AT29" s="572"/>
      <c r="AU29" s="572"/>
      <c r="AV29" s="573"/>
    </row>
    <row r="30" spans="1:48" ht="8.1" customHeight="1" x14ac:dyDescent="0.2">
      <c r="A30" s="611"/>
      <c r="B30" s="612"/>
      <c r="C30" s="563"/>
      <c r="D30" s="592"/>
      <c r="E30" s="595" t="str">
        <f>IF(A30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0" s="596"/>
      <c r="G30" s="598"/>
      <c r="H30" s="599"/>
      <c r="I30" s="92"/>
      <c r="J30" s="92"/>
      <c r="K30" s="571"/>
      <c r="L30" s="599"/>
      <c r="M30" s="576"/>
      <c r="N30" s="572"/>
      <c r="O30" s="572"/>
      <c r="P30" s="576"/>
      <c r="Q30" s="572"/>
      <c r="R30" s="577" t="str">
        <f>IF(P30="","",(ROUND(C30*E30,2)))</f>
        <v/>
      </c>
      <c r="S30" s="579" t="str">
        <f>IF(M30="","",((M30-RIGHT(M30,2))/100)+(RIGHT(M30,2)/60))</f>
        <v/>
      </c>
      <c r="T30" s="581" t="str">
        <f>IF(P30="","",((P30-RIGHT(P30,2))/100)+(RIGHT(P30,2)/60))</f>
        <v/>
      </c>
      <c r="U30" s="583" t="str">
        <f>IF(P30="","",(INT(Z30)&amp;" + "&amp;ROUND((Z30-INT(Z30))*60,0)))</f>
        <v/>
      </c>
      <c r="V30" s="583"/>
      <c r="W30" s="583"/>
      <c r="X30" s="583"/>
      <c r="Y30" s="583"/>
      <c r="Z30" s="586" t="str">
        <f>IF(T30="","",ROUND((T30-S30),2))</f>
        <v/>
      </c>
      <c r="AA30" s="586"/>
      <c r="AB30" s="586" t="str">
        <f>IF(P30="","",(Z30+AB28))</f>
        <v/>
      </c>
      <c r="AC30" s="586"/>
      <c r="AD30" s="602"/>
      <c r="AE30" s="603"/>
      <c r="AF30" s="603"/>
      <c r="AG30" s="605" t="str">
        <f>IF(P30="","",($Q$40*Z30))</f>
        <v/>
      </c>
      <c r="AH30" s="606"/>
      <c r="AI30" s="607"/>
      <c r="AJ30" s="563"/>
      <c r="AK30" s="564"/>
      <c r="AL30" s="564"/>
      <c r="AM30" s="564"/>
      <c r="AN30" s="564"/>
      <c r="AO30" s="565"/>
      <c r="AP30" s="569"/>
      <c r="AQ30" s="570"/>
      <c r="AR30" s="570"/>
      <c r="AS30" s="570"/>
      <c r="AT30" s="571"/>
      <c r="AU30" s="572"/>
      <c r="AV30" s="573"/>
    </row>
    <row r="31" spans="1:48" ht="8.1" customHeight="1" x14ac:dyDescent="0.2">
      <c r="A31" s="613"/>
      <c r="B31" s="614"/>
      <c r="C31" s="615"/>
      <c r="D31" s="616"/>
      <c r="E31" s="596"/>
      <c r="F31" s="596"/>
      <c r="G31" s="617"/>
      <c r="H31" s="599"/>
      <c r="I31" s="92"/>
      <c r="J31" s="92"/>
      <c r="K31" s="599"/>
      <c r="L31" s="599"/>
      <c r="M31" s="572"/>
      <c r="N31" s="572"/>
      <c r="O31" s="572"/>
      <c r="P31" s="572"/>
      <c r="Q31" s="572"/>
      <c r="R31" s="629"/>
      <c r="S31" s="630"/>
      <c r="T31" s="631"/>
      <c r="U31" s="583"/>
      <c r="V31" s="583"/>
      <c r="W31" s="583"/>
      <c r="X31" s="583"/>
      <c r="Y31" s="583"/>
      <c r="Z31" s="586"/>
      <c r="AA31" s="586"/>
      <c r="AB31" s="586"/>
      <c r="AC31" s="586"/>
      <c r="AD31" s="604"/>
      <c r="AE31" s="604"/>
      <c r="AF31" s="604"/>
      <c r="AG31" s="608"/>
      <c r="AH31" s="609"/>
      <c r="AI31" s="610"/>
      <c r="AJ31" s="626"/>
      <c r="AK31" s="627"/>
      <c r="AL31" s="627"/>
      <c r="AM31" s="627"/>
      <c r="AN31" s="627"/>
      <c r="AO31" s="628"/>
      <c r="AP31" s="627"/>
      <c r="AQ31" s="627"/>
      <c r="AR31" s="627"/>
      <c r="AS31" s="627"/>
      <c r="AT31" s="572"/>
      <c r="AU31" s="572"/>
      <c r="AV31" s="573"/>
    </row>
    <row r="32" spans="1:48" ht="8.1" customHeight="1" x14ac:dyDescent="0.2">
      <c r="A32" s="611"/>
      <c r="B32" s="612"/>
      <c r="C32" s="563"/>
      <c r="D32" s="592"/>
      <c r="E32" s="595" t="str">
        <f>IF(A32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2" s="596"/>
      <c r="G32" s="598"/>
      <c r="H32" s="599"/>
      <c r="I32" s="92"/>
      <c r="J32" s="92"/>
      <c r="K32" s="571"/>
      <c r="L32" s="599"/>
      <c r="M32" s="576"/>
      <c r="N32" s="572"/>
      <c r="O32" s="572"/>
      <c r="P32" s="576"/>
      <c r="Q32" s="572"/>
      <c r="R32" s="577" t="str">
        <f>IF(P32="","",(ROUND(C32*E32,2)))</f>
        <v/>
      </c>
      <c r="S32" s="579" t="str">
        <f>IF(M32="","",((M32-RIGHT(M32,2))/100)+(RIGHT(M32,2)/60))</f>
        <v/>
      </c>
      <c r="T32" s="581" t="str">
        <f>IF(P32="","",((P32-RIGHT(P32,2))/100)+(RIGHT(P32,2)/60))</f>
        <v/>
      </c>
      <c r="U32" s="583" t="str">
        <f>IF(P32="","",(INT(Z32)&amp;" + "&amp;ROUND((Z32-INT(Z32))*60,0)))</f>
        <v/>
      </c>
      <c r="V32" s="583"/>
      <c r="W32" s="583"/>
      <c r="X32" s="584"/>
      <c r="Y32" s="584"/>
      <c r="Z32" s="586" t="str">
        <f>IF(T32="","",ROUND((T32-S32),2))</f>
        <v/>
      </c>
      <c r="AA32" s="586"/>
      <c r="AB32" s="586" t="str">
        <f>IF(P32="","",(Z32+AB30))</f>
        <v/>
      </c>
      <c r="AC32" s="586"/>
      <c r="AD32" s="602"/>
      <c r="AE32" s="603"/>
      <c r="AF32" s="603"/>
      <c r="AG32" s="605" t="str">
        <f>IF(P32="","",($Q$40*Z32))</f>
        <v/>
      </c>
      <c r="AH32" s="606"/>
      <c r="AI32" s="607"/>
      <c r="AJ32" s="563"/>
      <c r="AK32" s="564"/>
      <c r="AL32" s="564"/>
      <c r="AM32" s="564"/>
      <c r="AN32" s="564"/>
      <c r="AO32" s="565"/>
      <c r="AP32" s="569"/>
      <c r="AQ32" s="570"/>
      <c r="AR32" s="570"/>
      <c r="AS32" s="570"/>
      <c r="AT32" s="571"/>
      <c r="AU32" s="572"/>
      <c r="AV32" s="573"/>
    </row>
    <row r="33" spans="1:50" ht="8.1" customHeight="1" x14ac:dyDescent="0.2">
      <c r="A33" s="613"/>
      <c r="B33" s="614"/>
      <c r="C33" s="615"/>
      <c r="D33" s="616"/>
      <c r="E33" s="596"/>
      <c r="F33" s="596"/>
      <c r="G33" s="617"/>
      <c r="H33" s="599"/>
      <c r="I33" s="92"/>
      <c r="J33" s="92"/>
      <c r="K33" s="599"/>
      <c r="L33" s="599"/>
      <c r="M33" s="572"/>
      <c r="N33" s="572"/>
      <c r="O33" s="572"/>
      <c r="P33" s="572"/>
      <c r="Q33" s="572"/>
      <c r="R33" s="629"/>
      <c r="S33" s="630"/>
      <c r="T33" s="631"/>
      <c r="U33" s="584"/>
      <c r="V33" s="584"/>
      <c r="W33" s="584"/>
      <c r="X33" s="584"/>
      <c r="Y33" s="584"/>
      <c r="Z33" s="586"/>
      <c r="AA33" s="586"/>
      <c r="AB33" s="586"/>
      <c r="AC33" s="586"/>
      <c r="AD33" s="604"/>
      <c r="AE33" s="604"/>
      <c r="AF33" s="604"/>
      <c r="AG33" s="608"/>
      <c r="AH33" s="609"/>
      <c r="AI33" s="610"/>
      <c r="AJ33" s="626"/>
      <c r="AK33" s="627"/>
      <c r="AL33" s="627"/>
      <c r="AM33" s="627"/>
      <c r="AN33" s="627"/>
      <c r="AO33" s="628"/>
      <c r="AP33" s="627"/>
      <c r="AQ33" s="627"/>
      <c r="AR33" s="627"/>
      <c r="AS33" s="627"/>
      <c r="AT33" s="572"/>
      <c r="AU33" s="572"/>
      <c r="AV33" s="573"/>
    </row>
    <row r="34" spans="1:50" ht="8.1" customHeight="1" x14ac:dyDescent="0.2">
      <c r="A34" s="588"/>
      <c r="B34" s="589"/>
      <c r="C34" s="563"/>
      <c r="D34" s="592"/>
      <c r="E34" s="595" t="str">
        <f>IF(A34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4" s="596"/>
      <c r="G34" s="598"/>
      <c r="H34" s="599"/>
      <c r="I34" s="92"/>
      <c r="J34" s="92"/>
      <c r="K34" s="571"/>
      <c r="L34" s="599"/>
      <c r="M34" s="576"/>
      <c r="N34" s="572"/>
      <c r="O34" s="572"/>
      <c r="P34" s="576"/>
      <c r="Q34" s="572"/>
      <c r="R34" s="577" t="str">
        <f>IF(P34="","",(ROUND(C34*E34,2)))</f>
        <v/>
      </c>
      <c r="S34" s="579" t="str">
        <f>IF(M34="","",((M34-RIGHT(M34,2))/100)+(RIGHT(M34,2)/60))</f>
        <v/>
      </c>
      <c r="T34" s="581" t="str">
        <f>IF(P34="","",((P34-RIGHT(P34,2))/100)+(RIGHT(P34,2)/60))</f>
        <v/>
      </c>
      <c r="U34" s="583" t="str">
        <f>IF(P34="","",(INT(Z34)&amp;" + "&amp;ROUND((Z34-INT(Z34))*60,0)))</f>
        <v/>
      </c>
      <c r="V34" s="583"/>
      <c r="W34" s="583"/>
      <c r="X34" s="584"/>
      <c r="Y34" s="584"/>
      <c r="Z34" s="586" t="str">
        <f>IF(T34="","",ROUND((T34-S34),2))</f>
        <v/>
      </c>
      <c r="AA34" s="586"/>
      <c r="AB34" s="586" t="str">
        <f>IF(P34="","",(Z34+AB32))</f>
        <v/>
      </c>
      <c r="AC34" s="586"/>
      <c r="AD34" s="618"/>
      <c r="AE34" s="604"/>
      <c r="AF34" s="604"/>
      <c r="AG34" s="620" t="str">
        <f>IF(P34="","",($Q$40*Z34))</f>
        <v/>
      </c>
      <c r="AH34" s="621"/>
      <c r="AI34" s="622"/>
      <c r="AJ34" s="563"/>
      <c r="AK34" s="564"/>
      <c r="AL34" s="564"/>
      <c r="AM34" s="564"/>
      <c r="AN34" s="564"/>
      <c r="AO34" s="565"/>
      <c r="AP34" s="569"/>
      <c r="AQ34" s="570"/>
      <c r="AR34" s="570"/>
      <c r="AS34" s="570"/>
      <c r="AT34" s="571"/>
      <c r="AU34" s="572"/>
      <c r="AV34" s="573"/>
    </row>
    <row r="35" spans="1:50" ht="8.1" customHeight="1" thickBot="1" x14ac:dyDescent="0.25">
      <c r="A35" s="590"/>
      <c r="B35" s="591"/>
      <c r="C35" s="593"/>
      <c r="D35" s="594"/>
      <c r="E35" s="597"/>
      <c r="F35" s="597"/>
      <c r="G35" s="600"/>
      <c r="H35" s="601"/>
      <c r="I35" s="99"/>
      <c r="J35" s="99"/>
      <c r="K35" s="601"/>
      <c r="L35" s="601"/>
      <c r="M35" s="574"/>
      <c r="N35" s="574"/>
      <c r="O35" s="574"/>
      <c r="P35" s="574"/>
      <c r="Q35" s="574"/>
      <c r="R35" s="578"/>
      <c r="S35" s="580"/>
      <c r="T35" s="582"/>
      <c r="U35" s="585"/>
      <c r="V35" s="585"/>
      <c r="W35" s="585"/>
      <c r="X35" s="585"/>
      <c r="Y35" s="585"/>
      <c r="Z35" s="587"/>
      <c r="AA35" s="587"/>
      <c r="AB35" s="587"/>
      <c r="AC35" s="587"/>
      <c r="AD35" s="619"/>
      <c r="AE35" s="619"/>
      <c r="AF35" s="619"/>
      <c r="AG35" s="623"/>
      <c r="AH35" s="624"/>
      <c r="AI35" s="625"/>
      <c r="AJ35" s="566"/>
      <c r="AK35" s="567"/>
      <c r="AL35" s="567"/>
      <c r="AM35" s="567"/>
      <c r="AN35" s="567"/>
      <c r="AO35" s="568"/>
      <c r="AP35" s="567"/>
      <c r="AQ35" s="567"/>
      <c r="AR35" s="567"/>
      <c r="AS35" s="567"/>
      <c r="AT35" s="574"/>
      <c r="AU35" s="574"/>
      <c r="AV35" s="575"/>
    </row>
    <row r="36" spans="1:50" s="24" customFormat="1" ht="13.5" customHeight="1" thickBot="1" x14ac:dyDescent="0.25">
      <c r="A36" s="539"/>
      <c r="B36" s="540"/>
      <c r="C36" s="541" t="str">
        <f>IF(C12="","",(SUM(C12:C34)))</f>
        <v/>
      </c>
      <c r="D36" s="542"/>
      <c r="E36" s="542"/>
      <c r="F36" s="226">
        <f>IF($Q$8="  "," ",VLOOKUP($Q$8,TBDATA!$A$3:$N$90,8,0))</f>
        <v>0</v>
      </c>
      <c r="G36" s="226">
        <f>IF($Q$8="  "," ",VLOOKUP($Q$8,TBDATA!$A$3:$N$90,10,0))</f>
        <v>0</v>
      </c>
      <c r="H36" s="226">
        <f>IF($Q$8="  "," ",VLOOKUP($Q$8,TBDATA!$A$3:$N$90,12))</f>
        <v>0</v>
      </c>
      <c r="I36" s="348"/>
      <c r="J36" s="348"/>
      <c r="K36" s="191" t="s">
        <v>111</v>
      </c>
      <c r="L36" s="348"/>
      <c r="M36" s="348"/>
      <c r="N36" s="543" t="str">
        <f>IF(C2="","",C2)</f>
        <v/>
      </c>
      <c r="O36" s="544"/>
      <c r="P36" s="544"/>
      <c r="Q36" s="544"/>
      <c r="R36" s="34"/>
      <c r="S36" s="25">
        <f>IF(A39="","",((A39-RIGHT(A39,2))/100)+(RIGHT(A39,2)/60))</f>
        <v>9</v>
      </c>
      <c r="T36" s="25">
        <f>IF(E39="","",((E39-RIGHT(E39,2))/100)+(RIGHT(E39,2)/60))</f>
        <v>18</v>
      </c>
      <c r="U36" s="545" t="str">
        <f>IF(AB36="","",(INT(AB36)&amp;" + "&amp;ROUND((AB36-INT(AB36))*60,0)))</f>
        <v>2 + 54</v>
      </c>
      <c r="V36" s="546"/>
      <c r="W36" s="546"/>
      <c r="X36" s="547"/>
      <c r="Y36" s="547"/>
      <c r="Z36" s="548">
        <f>IF(P12="","",(ROUND(SUM(Z12:AA35),2)))</f>
        <v>2.9</v>
      </c>
      <c r="AA36" s="549"/>
      <c r="AB36" s="550">
        <f>IF(P12="","",(ROUND(Z36,2)))</f>
        <v>2.9</v>
      </c>
      <c r="AC36" s="551"/>
      <c r="AD36" s="551"/>
      <c r="AE36" s="561"/>
      <c r="AF36" s="561"/>
      <c r="AG36" s="562">
        <f>IF(AG12="","",(SUM(AG12:AI35)))</f>
        <v>1737.1</v>
      </c>
      <c r="AH36" s="547"/>
      <c r="AI36" s="547"/>
      <c r="AJ36" s="547"/>
      <c r="AK36" s="561"/>
      <c r="AL36" s="561"/>
      <c r="AM36" s="561"/>
      <c r="AN36" s="561"/>
      <c r="AO36" s="561"/>
      <c r="AP36" s="561"/>
      <c r="AQ36" s="561"/>
      <c r="AR36" s="561"/>
      <c r="AS36" s="561"/>
      <c r="AT36" s="561"/>
      <c r="AU36" s="561"/>
      <c r="AV36" s="561"/>
    </row>
    <row r="37" spans="1:50" ht="17.25" customHeight="1" thickBot="1" x14ac:dyDescent="0.25">
      <c r="A37" s="521" t="s">
        <v>125</v>
      </c>
      <c r="B37" s="522"/>
      <c r="C37" s="522"/>
      <c r="D37" s="522"/>
      <c r="E37" s="522"/>
      <c r="F37" s="522"/>
      <c r="G37" s="522"/>
      <c r="H37" s="523"/>
      <c r="I37" s="343"/>
      <c r="J37" s="343"/>
      <c r="K37" s="521" t="s">
        <v>126</v>
      </c>
      <c r="L37" s="522"/>
      <c r="M37" s="522"/>
      <c r="N37" s="522"/>
      <c r="O37" s="522"/>
      <c r="P37" s="522"/>
      <c r="Q37" s="522"/>
      <c r="R37" s="522"/>
      <c r="S37" s="522"/>
      <c r="T37" s="522"/>
      <c r="U37" s="523"/>
      <c r="V37" s="343"/>
      <c r="W37" s="343"/>
      <c r="X37" s="524" t="s">
        <v>17</v>
      </c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5"/>
      <c r="AL37" s="526" t="b">
        <f>IF(G5="Sunday",1,IF(G5="Monday",2,IF(G5="Tuesday",3,IF(G5="Wednesday",4,IF(G5="Thursday",5,IF(G5="Friday",6,IF(G5="Saturday",7)))))))</f>
        <v>0</v>
      </c>
      <c r="AM37" s="527"/>
      <c r="AN37" s="527"/>
      <c r="AO37" s="527"/>
      <c r="AP37" s="527"/>
      <c r="AQ37" s="527"/>
      <c r="AR37" s="528"/>
      <c r="AS37" s="529" t="s">
        <v>127</v>
      </c>
      <c r="AT37" s="530"/>
      <c r="AU37" s="530"/>
      <c r="AV37" s="531"/>
    </row>
    <row r="38" spans="1:50" s="26" customFormat="1" ht="24.95" customHeight="1" thickBot="1" x14ac:dyDescent="0.25">
      <c r="A38" s="535" t="s">
        <v>15</v>
      </c>
      <c r="B38" s="536"/>
      <c r="C38" s="536"/>
      <c r="D38" s="536"/>
      <c r="E38" s="537" t="s">
        <v>16</v>
      </c>
      <c r="F38" s="536"/>
      <c r="G38" s="536"/>
      <c r="H38" s="538"/>
      <c r="I38" s="83"/>
      <c r="J38" s="83"/>
      <c r="K38" s="552" t="s">
        <v>15</v>
      </c>
      <c r="L38" s="553"/>
      <c r="M38" s="553"/>
      <c r="N38" s="553"/>
      <c r="O38" s="554" t="s">
        <v>16</v>
      </c>
      <c r="P38" s="555"/>
      <c r="Q38" s="555"/>
      <c r="R38" s="555"/>
      <c r="S38" s="555"/>
      <c r="T38" s="555"/>
      <c r="U38" s="556"/>
      <c r="V38" s="84" t="str">
        <f>IF(K39="","",((K39-RIGHT(K39,2))/100)+(RIGHT(K39,2)/60))</f>
        <v/>
      </c>
      <c r="W38" s="84" t="str">
        <f>IF(O39="","",((O39-RIGHT(O39,2))/100)+(RIGHT(O39,2)/60))</f>
        <v/>
      </c>
      <c r="X38" s="557" t="s">
        <v>15</v>
      </c>
      <c r="Y38" s="558"/>
      <c r="Z38" s="558"/>
      <c r="AA38" s="559"/>
      <c r="AB38" s="12"/>
      <c r="AC38" s="344" t="s">
        <v>16</v>
      </c>
      <c r="AD38" s="12"/>
      <c r="AE38" s="560" t="s">
        <v>18</v>
      </c>
      <c r="AF38" s="558"/>
      <c r="AG38" s="558"/>
      <c r="AH38" s="559"/>
      <c r="AI38" s="560" t="s">
        <v>19</v>
      </c>
      <c r="AJ38" s="558"/>
      <c r="AK38" s="558"/>
      <c r="AL38" s="558"/>
      <c r="AM38" s="558"/>
      <c r="AN38" s="559"/>
      <c r="AO38" s="560" t="s">
        <v>20</v>
      </c>
      <c r="AP38" s="558"/>
      <c r="AQ38" s="558"/>
      <c r="AR38" s="559"/>
      <c r="AS38" s="532"/>
      <c r="AT38" s="533"/>
      <c r="AU38" s="533"/>
      <c r="AV38" s="534"/>
      <c r="AX38" s="21"/>
    </row>
    <row r="39" spans="1:50" ht="24.95" customHeight="1" thickBot="1" x14ac:dyDescent="0.25">
      <c r="A39" s="510" t="s">
        <v>894</v>
      </c>
      <c r="B39" s="511"/>
      <c r="C39" s="511"/>
      <c r="D39" s="512"/>
      <c r="E39" s="513" t="s">
        <v>895</v>
      </c>
      <c r="F39" s="511"/>
      <c r="G39" s="511"/>
      <c r="H39" s="514"/>
      <c r="I39" s="54">
        <f>IF(A39="","",((A39-RIGHT(A39,2))/100)+(RIGHT(A39,2)/60))</f>
        <v>9</v>
      </c>
      <c r="J39" s="54">
        <f>IF(E39="","",((E39-RIGHT(E39,2))/100)+(RIGHT(E39,2)/60))</f>
        <v>18</v>
      </c>
      <c r="K39" s="515"/>
      <c r="L39" s="516"/>
      <c r="M39" s="516"/>
      <c r="N39" s="516"/>
      <c r="O39" s="513"/>
      <c r="P39" s="511"/>
      <c r="Q39" s="511"/>
      <c r="R39" s="511"/>
      <c r="S39" s="511"/>
      <c r="T39" s="511"/>
      <c r="U39" s="514"/>
      <c r="V39" s="102" t="str">
        <f>IF(X39="","",((X39-RIGHT(X39,2))/100)+(RIGHT(X39,2)/60))</f>
        <v/>
      </c>
      <c r="W39" s="102" t="str">
        <f>IF(AB39="","",((AB39-RIGHT(AB39,2))/100)+(RIGHT(AB39,2)/60))</f>
        <v/>
      </c>
      <c r="X39" s="510"/>
      <c r="Y39" s="517"/>
      <c r="Z39" s="490"/>
      <c r="AA39" s="491"/>
      <c r="AB39" s="518"/>
      <c r="AC39" s="519"/>
      <c r="AD39" s="520"/>
      <c r="AE39" s="486" t="str">
        <f>IF($W$39="","",($W$39-$V$39))</f>
        <v/>
      </c>
      <c r="AF39" s="487"/>
      <c r="AG39" s="487"/>
      <c r="AH39" s="488"/>
      <c r="AI39" s="489"/>
      <c r="AJ39" s="490"/>
      <c r="AK39" s="490"/>
      <c r="AL39" s="490"/>
      <c r="AM39" s="490"/>
      <c r="AN39" s="491"/>
      <c r="AO39" s="492" t="str">
        <f>IF($AB$39="","",VLOOKUP(Y4,ATDATA!$A$3:$W$61,7)*(AI39*AE39))</f>
        <v/>
      </c>
      <c r="AP39" s="493"/>
      <c r="AQ39" s="493"/>
      <c r="AR39" s="493"/>
      <c r="AS39" s="494">
        <f>IF($Y$4="","",VLOOKUP($Y$4,ATDATA!$A$3:$X$86,23,0))</f>
        <v>0</v>
      </c>
      <c r="AT39" s="495"/>
      <c r="AU39" s="495"/>
      <c r="AV39" s="496"/>
      <c r="AW39" s="103"/>
      <c r="AX39" s="103"/>
    </row>
    <row r="40" spans="1:50" ht="20.100000000000001" customHeight="1" x14ac:dyDescent="0.2">
      <c r="A40" s="497" t="s">
        <v>128</v>
      </c>
      <c r="B40" s="498"/>
      <c r="C40" s="498"/>
      <c r="D40" s="498"/>
      <c r="E40" s="498"/>
      <c r="F40" s="499">
        <f>IF($Y$4="","",IF($C$2&lt;$AS$39,VLOOKUP($Y$4,ATDATA!$A$3:$W$86,5,0),VLOOKUP($Y$4,ATDATA!$A$3:$X$86,22,0)))</f>
        <v>0</v>
      </c>
      <c r="G40" s="500"/>
      <c r="H40" s="500"/>
      <c r="I40" s="161"/>
      <c r="J40" s="161"/>
      <c r="K40" s="501" t="s">
        <v>201</v>
      </c>
      <c r="L40" s="502"/>
      <c r="M40" s="502"/>
      <c r="N40" s="502"/>
      <c r="O40" s="502"/>
      <c r="P40" s="502"/>
      <c r="Q40" s="503">
        <f>IF($Y$4="","",VLOOKUP($Y$4,ATDATA!$A$3:$U$86,6,0))</f>
        <v>599</v>
      </c>
      <c r="R40" s="504"/>
      <c r="S40" s="504"/>
      <c r="T40" s="504">
        <f>IF($K$12="","",VLOOKUP($Y$4,ATDATA!$A$3:$U$61,7))</f>
        <v>0</v>
      </c>
      <c r="U40" s="504"/>
      <c r="V40" s="504"/>
      <c r="W40" s="504">
        <f>IF($K$12="","",VLOOKUP($Y$4,ATDATA!$A$3:$U$61,7))</f>
        <v>0</v>
      </c>
      <c r="X40" s="504"/>
      <c r="Y40" s="505"/>
      <c r="Z40" s="506" t="s">
        <v>112</v>
      </c>
      <c r="AA40" s="507"/>
      <c r="AB40" s="508"/>
      <c r="AC40" s="508"/>
      <c r="AD40" s="508"/>
      <c r="AE40" s="508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8"/>
      <c r="AQ40" s="508"/>
      <c r="AR40" s="508"/>
      <c r="AS40" s="508"/>
      <c r="AT40" s="508"/>
      <c r="AU40" s="508"/>
      <c r="AV40" s="509"/>
      <c r="AW40" s="27"/>
      <c r="AX40" s="21"/>
    </row>
    <row r="41" spans="1:50" ht="18" customHeight="1" thickBot="1" x14ac:dyDescent="0.25">
      <c r="A41" s="437" t="s">
        <v>60</v>
      </c>
      <c r="B41" s="438"/>
      <c r="C41" s="438"/>
      <c r="D41" s="438"/>
      <c r="E41" s="438"/>
      <c r="F41" s="462">
        <f>Z36</f>
        <v>2.9</v>
      </c>
      <c r="G41" s="463"/>
      <c r="H41" s="463"/>
      <c r="I41" s="159"/>
      <c r="J41" s="159"/>
      <c r="K41" s="444" t="s">
        <v>200</v>
      </c>
      <c r="L41" s="464"/>
      <c r="M41" s="464"/>
      <c r="N41" s="464"/>
      <c r="O41" s="464"/>
      <c r="P41" s="464"/>
      <c r="Q41" s="465">
        <f>IF(Y4="","",($AG$36))</f>
        <v>1737.1</v>
      </c>
      <c r="R41" s="466"/>
      <c r="S41" s="466"/>
      <c r="T41" s="466"/>
      <c r="U41" s="466"/>
      <c r="V41" s="466"/>
      <c r="W41" s="466"/>
      <c r="X41" s="466"/>
      <c r="Y41" s="467"/>
      <c r="Z41" s="468">
        <f>IF($Y$4="","",(SUM(F43,Q41,Q42,Q43,Q44,Q46)))</f>
        <v>1737.1</v>
      </c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70"/>
    </row>
    <row r="42" spans="1:50" ht="21" customHeight="1" x14ac:dyDescent="0.2">
      <c r="A42" s="437" t="s">
        <v>61</v>
      </c>
      <c r="B42" s="445"/>
      <c r="C42" s="445"/>
      <c r="D42" s="445"/>
      <c r="E42" s="445"/>
      <c r="F42" s="471" t="str">
        <f>IF($W$39="","",($W$39-$V$39))</f>
        <v/>
      </c>
      <c r="G42" s="466"/>
      <c r="H42" s="466"/>
      <c r="I42" s="159"/>
      <c r="J42" s="159"/>
      <c r="K42" s="444" t="s">
        <v>199</v>
      </c>
      <c r="L42" s="464"/>
      <c r="M42" s="464"/>
      <c r="N42" s="464"/>
      <c r="O42" s="464"/>
      <c r="P42" s="464"/>
      <c r="Q42" s="465" t="str">
        <f>IF(A12="","",(SUM($R$12:$R$34)))</f>
        <v/>
      </c>
      <c r="R42" s="466"/>
      <c r="S42" s="466"/>
      <c r="T42" s="466"/>
      <c r="U42" s="466"/>
      <c r="V42" s="466"/>
      <c r="W42" s="466"/>
      <c r="X42" s="466"/>
      <c r="Y42" s="467"/>
      <c r="Z42" s="472" t="s">
        <v>134</v>
      </c>
      <c r="AA42" s="473"/>
      <c r="AB42" s="474"/>
      <c r="AC42" s="477" t="s">
        <v>104</v>
      </c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78"/>
    </row>
    <row r="43" spans="1:50" ht="20.25" customHeight="1" thickBot="1" x14ac:dyDescent="0.25">
      <c r="A43" s="482" t="s">
        <v>174</v>
      </c>
      <c r="B43" s="445"/>
      <c r="C43" s="445"/>
      <c r="D43" s="445"/>
      <c r="E43" s="445"/>
      <c r="F43" s="483" t="str">
        <f>IF(Y4="","",($AO$39))</f>
        <v/>
      </c>
      <c r="G43" s="466"/>
      <c r="H43" s="466"/>
      <c r="I43" s="159"/>
      <c r="J43" s="159"/>
      <c r="K43" s="444" t="s">
        <v>175</v>
      </c>
      <c r="L43" s="464"/>
      <c r="M43" s="464"/>
      <c r="N43" s="464"/>
      <c r="O43" s="464"/>
      <c r="P43" s="464"/>
      <c r="Q43" s="484"/>
      <c r="R43" s="484"/>
      <c r="S43" s="484"/>
      <c r="T43" s="484"/>
      <c r="U43" s="484"/>
      <c r="V43" s="484"/>
      <c r="W43" s="484"/>
      <c r="X43" s="484"/>
      <c r="Y43" s="485"/>
      <c r="Z43" s="475"/>
      <c r="AA43" s="475"/>
      <c r="AB43" s="476"/>
      <c r="AC43" s="479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1"/>
    </row>
    <row r="44" spans="1:50" ht="15" customHeight="1" x14ac:dyDescent="0.2">
      <c r="A44" s="437" t="s">
        <v>62</v>
      </c>
      <c r="B44" s="438"/>
      <c r="C44" s="438"/>
      <c r="D44" s="438"/>
      <c r="E44" s="438"/>
      <c r="F44" s="441" t="str">
        <f>IF(Y4="","",(C36))</f>
        <v/>
      </c>
      <c r="G44" s="442"/>
      <c r="H44" s="442"/>
      <c r="I44" s="162"/>
      <c r="J44" s="162"/>
      <c r="K44" s="444" t="s">
        <v>202</v>
      </c>
      <c r="L44" s="445"/>
      <c r="M44" s="445"/>
      <c r="N44" s="445"/>
      <c r="O44" s="445"/>
      <c r="P44" s="445"/>
      <c r="Q44" s="446"/>
      <c r="R44" s="447"/>
      <c r="S44" s="447"/>
      <c r="T44" s="447"/>
      <c r="U44" s="447"/>
      <c r="V44" s="447"/>
      <c r="W44" s="447"/>
      <c r="X44" s="447"/>
      <c r="Y44" s="448"/>
      <c r="Z44" s="451" t="str">
        <f>IF($C$2="","",IF(G5="NO OFF",C2-6,(C2+(WEEKDAY(C2)&gt;=AL37)*7-WEEKDAY(C2)+AL37)-7))</f>
        <v/>
      </c>
      <c r="AA44" s="397"/>
      <c r="AB44" s="452"/>
      <c r="AC44" s="433" t="str">
        <f>IF($C$2="","",Z44+1)</f>
        <v/>
      </c>
      <c r="AD44" s="434"/>
      <c r="AE44" s="435"/>
      <c r="AF44" s="420" t="str">
        <f>IF($C$2="","",Z44+2)</f>
        <v/>
      </c>
      <c r="AG44" s="434"/>
      <c r="AH44" s="435"/>
      <c r="AI44" s="420" t="str">
        <f>IF($C$2="","",Z44+3)</f>
        <v/>
      </c>
      <c r="AJ44" s="434"/>
      <c r="AK44" s="435"/>
      <c r="AL44" s="420" t="str">
        <f>IF($C$2="","",Z44+4)</f>
        <v/>
      </c>
      <c r="AM44" s="434"/>
      <c r="AN44" s="435"/>
      <c r="AO44" s="420" t="str">
        <f>IF($C$2="","",Z44+5)</f>
        <v/>
      </c>
      <c r="AP44" s="434"/>
      <c r="AQ44" s="435"/>
      <c r="AR44" s="420" t="str">
        <f>IF($C$2="","",Z44+6)</f>
        <v/>
      </c>
      <c r="AS44" s="436"/>
      <c r="AT44" s="420" t="s">
        <v>105</v>
      </c>
      <c r="AU44" s="421"/>
      <c r="AV44" s="422"/>
    </row>
    <row r="45" spans="1:50" ht="15" customHeight="1" thickBot="1" x14ac:dyDescent="0.25">
      <c r="A45" s="439"/>
      <c r="B45" s="440"/>
      <c r="C45" s="440"/>
      <c r="D45" s="440"/>
      <c r="E45" s="440"/>
      <c r="F45" s="443"/>
      <c r="G45" s="443"/>
      <c r="H45" s="443"/>
      <c r="I45" s="163"/>
      <c r="J45" s="163"/>
      <c r="K45" s="440"/>
      <c r="L45" s="440"/>
      <c r="M45" s="440"/>
      <c r="N45" s="440"/>
      <c r="O45" s="440"/>
      <c r="P45" s="440"/>
      <c r="Q45" s="449"/>
      <c r="R45" s="449"/>
      <c r="S45" s="449"/>
      <c r="T45" s="449"/>
      <c r="U45" s="449"/>
      <c r="V45" s="449"/>
      <c r="W45" s="449"/>
      <c r="X45" s="449"/>
      <c r="Y45" s="450"/>
      <c r="Z45" s="426" t="str">
        <f>IF(Y4="","",IF(Z44="","",(TEXT(Z44,"ddd"))))</f>
        <v/>
      </c>
      <c r="AA45" s="427"/>
      <c r="AB45" s="428"/>
      <c r="AC45" s="429" t="str">
        <f>IF(AC44="","",(TEXT(AC44,"ddd")))</f>
        <v/>
      </c>
      <c r="AD45" s="354"/>
      <c r="AE45" s="430"/>
      <c r="AF45" s="431" t="str">
        <f>IF(AF44="","",(TEXT(AF44,"ddd")))</f>
        <v/>
      </c>
      <c r="AG45" s="354"/>
      <c r="AH45" s="430"/>
      <c r="AI45" s="431" t="str">
        <f>IF(AI44="","",(TEXT(AI44,"ddd")))</f>
        <v/>
      </c>
      <c r="AJ45" s="354"/>
      <c r="AK45" s="430"/>
      <c r="AL45" s="431" t="str">
        <f>IF(AL44="","",(TEXT(AL44,"ddd")))</f>
        <v/>
      </c>
      <c r="AM45" s="354"/>
      <c r="AN45" s="430"/>
      <c r="AO45" s="431" t="str">
        <f>IF(AO44="","",(TEXT(AO44,"ddd")))</f>
        <v/>
      </c>
      <c r="AP45" s="354"/>
      <c r="AQ45" s="430"/>
      <c r="AR45" s="431" t="str">
        <f>IF(AR44="","",(TEXT(AR44,"ddd")))</f>
        <v/>
      </c>
      <c r="AS45" s="432"/>
      <c r="AT45" s="423"/>
      <c r="AU45" s="424"/>
      <c r="AV45" s="425"/>
    </row>
    <row r="46" spans="1:50" ht="15" customHeight="1" x14ac:dyDescent="0.2">
      <c r="A46" s="413" t="s">
        <v>117</v>
      </c>
      <c r="B46" s="414"/>
      <c r="C46" s="414"/>
      <c r="D46" s="417" t="s">
        <v>384</v>
      </c>
      <c r="E46" s="418"/>
      <c r="F46" s="418"/>
      <c r="G46" s="453"/>
      <c r="H46" s="455" t="str">
        <f>IF($Q$8="","Cost    Per    1000",IF($A$48="PL","Cost Per Landing","Cost      Per    1000"))</f>
        <v>Cost      Per    1000</v>
      </c>
      <c r="I46" s="418"/>
      <c r="J46" s="418"/>
      <c r="K46" s="418"/>
      <c r="L46" s="418"/>
      <c r="M46" s="455">
        <f>IF($Q$8="","",VLOOKUP($Q$8,TBDATA!$A$3:$N$130,13,0))</f>
        <v>0</v>
      </c>
      <c r="N46" s="418"/>
      <c r="O46" s="418"/>
      <c r="P46" s="418"/>
      <c r="Q46" s="456" t="str">
        <f>IF(M46="","",(IF(G46="","$0.00",IF(M47="LANDING",G46*M46,IF(M47&lt;&gt;"LANDING",G46*M47)))))</f>
        <v>$0.00</v>
      </c>
      <c r="R46" s="457"/>
      <c r="S46" s="457"/>
      <c r="T46" s="457"/>
      <c r="U46" s="457"/>
      <c r="V46" s="457"/>
      <c r="W46" s="457"/>
      <c r="X46" s="457"/>
      <c r="Y46" s="458"/>
      <c r="Z46" s="398" t="s">
        <v>135</v>
      </c>
      <c r="AA46" s="398"/>
      <c r="AB46" s="399"/>
      <c r="AC46" s="402">
        <f ca="1">IF($Y$4="","",IF($AC$44=$C$2,$AB$36,IF($AC$44&gt;$C$2,"",OFFSET(FLIGHTTIME!$A$2,MATCH('L65'!$Y$4,FLIGHTTIME!$A$3:$A$53,0),MATCH('L65'!$AC$44,FLIGHTTIME!$B$2:$FO$2,0)))))</f>
        <v>2.9</v>
      </c>
      <c r="AD46" s="384"/>
      <c r="AE46" s="384"/>
      <c r="AF46" s="404">
        <f ca="1">IF($Y$4="","",IF($AF$44=$C$2,$AB$36,IF($AF$44&gt;$C$2,"",OFFSET(FLIGHTTIME!$A$2,MATCH('L65'!$Y$4,FLIGHTTIME!$A$3:$A$53,0),MATCH('L65'!$AF$44,FLIGHTTIME!$B$2:$FO$2,0)))))</f>
        <v>2.9</v>
      </c>
      <c r="AG46" s="405"/>
      <c r="AH46" s="405"/>
      <c r="AI46" s="404">
        <f ca="1">IF($Y$4="","",IF($AI$44=$C$2,$AB$36,IF($AI$44&gt;$C$2,"",OFFSET(FLIGHTTIME!$A$2,MATCH('L65'!$Y$4,FLIGHTTIME!$A$3:$A$53,0),MATCH('L65'!$AI$44,FLIGHTTIME!$B$2:$FO$2,0)))))</f>
        <v>2.9</v>
      </c>
      <c r="AJ46" s="405"/>
      <c r="AK46" s="405"/>
      <c r="AL46" s="379">
        <f ca="1">IF($Y$4="","",IF($AL$44=$C$2,$AB$36,IF($AL$44&gt;$C$2,"",OFFSET(FLIGHTTIME!$A$2,MATCH('L65'!$Y$4,FLIGHTTIME!$A$3:$A$53,0),MATCH('L65'!$AL$44,FLIGHTTIME!$B$2:$FO$2,0)))))</f>
        <v>2.9</v>
      </c>
      <c r="AM46" s="384"/>
      <c r="AN46" s="380"/>
      <c r="AO46" s="407">
        <f ca="1">IF($Y$4="","",IF($AO$44=$C$2,$AB$36,IF($AO$44&gt;$C$2,"",OFFSET(FLIGHTTIME!$A$2,MATCH('L65'!$Y$4,FLIGHTTIME!$A$3:$A$53,0),MATCH('L65'!$AO$44,FLIGHTTIME!$B$2:$FO$2,0)))))</f>
        <v>2.9</v>
      </c>
      <c r="AP46" s="408"/>
      <c r="AQ46" s="409"/>
      <c r="AR46" s="379">
        <f ca="1">IF($Y$4="","",IF($AR$44=$C$2,$AB$36,IF($AR$44&gt;$C$2,"",OFFSET(FLIGHTTIME!$A$2,MATCH('L65'!$Y$4,FLIGHTTIME!$A$3:$A$53,0),MATCH('L65'!$AR$44,FLIGHTTIME!$B$2:$FO$2,0)))))</f>
        <v>2.9</v>
      </c>
      <c r="AS46" s="380"/>
      <c r="AT46" s="383">
        <f ca="1">IF($Y$4="","",SUM(AC46:AR46))</f>
        <v>17.399999999999999</v>
      </c>
      <c r="AU46" s="384"/>
      <c r="AV46" s="385"/>
    </row>
    <row r="47" spans="1:50" ht="11.25" customHeight="1" thickBot="1" x14ac:dyDescent="0.25">
      <c r="A47" s="415"/>
      <c r="B47" s="416"/>
      <c r="C47" s="416"/>
      <c r="D47" s="419"/>
      <c r="E47" s="419"/>
      <c r="F47" s="419"/>
      <c r="G47" s="454"/>
      <c r="H47" s="419"/>
      <c r="I47" s="419"/>
      <c r="J47" s="419"/>
      <c r="K47" s="419"/>
      <c r="L47" s="419"/>
      <c r="M47" s="388">
        <f>IF($Y$4="","",IF($A$48="PT",ROUND(VLOOKUP($Y$4,ATDATA!$A$3:$X$86,21,0)/1000,2)*M46,IF($A$48="PL","LANDING",ROUND(VLOOKUP($Y$4,ATDATA!$A$3:$X$86,21,0)/1000,2)*M46)))</f>
        <v>0</v>
      </c>
      <c r="N47" s="389"/>
      <c r="O47" s="389"/>
      <c r="P47" s="389"/>
      <c r="Q47" s="459"/>
      <c r="R47" s="460"/>
      <c r="S47" s="460"/>
      <c r="T47" s="460"/>
      <c r="U47" s="460"/>
      <c r="V47" s="460"/>
      <c r="W47" s="460"/>
      <c r="X47" s="460"/>
      <c r="Y47" s="461"/>
      <c r="Z47" s="400"/>
      <c r="AA47" s="400"/>
      <c r="AB47" s="401"/>
      <c r="AC47" s="403"/>
      <c r="AD47" s="386"/>
      <c r="AE47" s="386"/>
      <c r="AF47" s="406"/>
      <c r="AG47" s="406"/>
      <c r="AH47" s="406"/>
      <c r="AI47" s="406"/>
      <c r="AJ47" s="406"/>
      <c r="AK47" s="406"/>
      <c r="AL47" s="381"/>
      <c r="AM47" s="386"/>
      <c r="AN47" s="382"/>
      <c r="AO47" s="410"/>
      <c r="AP47" s="411"/>
      <c r="AQ47" s="412"/>
      <c r="AR47" s="381"/>
      <c r="AS47" s="382"/>
      <c r="AT47" s="381"/>
      <c r="AU47" s="386"/>
      <c r="AV47" s="387"/>
    </row>
    <row r="48" spans="1:50" s="28" customFormat="1" ht="6.75" customHeight="1" x14ac:dyDescent="0.2">
      <c r="A48" s="390">
        <f>IF($Q$8="  ","PT",VLOOKUP($Q$8,TBDATA!$A$3:$U$77,8))</f>
        <v>0</v>
      </c>
      <c r="B48" s="390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2"/>
      <c r="R48" s="392"/>
      <c r="S48" s="392"/>
      <c r="T48" s="392"/>
      <c r="U48" s="392"/>
      <c r="V48" s="392"/>
      <c r="W48" s="392"/>
      <c r="X48" s="392"/>
      <c r="Y48" s="392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47"/>
    </row>
    <row r="49" spans="1:48" s="29" customFormat="1" ht="20.100000000000001" customHeight="1" x14ac:dyDescent="0.2">
      <c r="A49" s="394" t="s">
        <v>27</v>
      </c>
      <c r="B49" s="395"/>
      <c r="C49" s="395"/>
      <c r="D49" s="395"/>
      <c r="E49" s="396">
        <f>IF(Y4="","",VLOOKUP($Y$4,ATDATA!$A$3:$X$86,13,0))</f>
        <v>0</v>
      </c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58" t="s">
        <v>22</v>
      </c>
      <c r="AA49" s="359"/>
      <c r="AB49" s="359"/>
      <c r="AC49" s="369">
        <f>IF(Y4="","",VLOOKUP($Y$4,ATDATA!$A$3:$X$86,14,0))</f>
        <v>0</v>
      </c>
      <c r="AD49" s="377"/>
      <c r="AE49" s="358" t="s">
        <v>57</v>
      </c>
      <c r="AF49" s="364"/>
      <c r="AG49" s="364"/>
      <c r="AH49" s="364"/>
      <c r="AI49" s="364"/>
      <c r="AJ49" s="369">
        <f>IF(Y4="","",VLOOKUP($Y$4,ATDATA!$A$3:$X$86,11,0))</f>
        <v>0</v>
      </c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70"/>
      <c r="AV49" s="371"/>
    </row>
    <row r="50" spans="1:48" s="29" customFormat="1" ht="20.100000000000001" customHeight="1" x14ac:dyDescent="0.2">
      <c r="A50" s="358" t="s">
        <v>55</v>
      </c>
      <c r="B50" s="372"/>
      <c r="C50" s="372"/>
      <c r="D50" s="372"/>
      <c r="E50" s="369">
        <f>IF(Y4="","",VLOOKUP($Y$4,ATDATA!$A$3:$X$86,12,0))</f>
        <v>0</v>
      </c>
      <c r="F50" s="373"/>
      <c r="G50" s="373"/>
      <c r="H50" s="373"/>
      <c r="I50" s="373"/>
      <c r="J50" s="373"/>
      <c r="K50" s="373"/>
      <c r="L50" s="373"/>
      <c r="M50" s="374" t="s">
        <v>63</v>
      </c>
      <c r="N50" s="375"/>
      <c r="O50" s="375"/>
      <c r="P50" s="369" t="str">
        <f>IF(Y4="","",VLOOKUP($Y$4,ATDATA!$A$3:$X$86,2,0))</f>
        <v>King Air</v>
      </c>
      <c r="Q50" s="376"/>
      <c r="R50" s="376"/>
      <c r="S50" s="376"/>
      <c r="T50" s="376"/>
      <c r="U50" s="376"/>
      <c r="V50" s="376"/>
      <c r="W50" s="376"/>
      <c r="X50" s="376"/>
      <c r="Y50" s="377"/>
      <c r="Z50" s="340" t="s">
        <v>58</v>
      </c>
      <c r="AA50" s="341"/>
      <c r="AB50" s="341"/>
      <c r="AC50" s="341"/>
      <c r="AD50" s="341"/>
      <c r="AE50" s="341"/>
      <c r="AF50" s="341"/>
      <c r="AG50" s="342"/>
      <c r="AH50" s="378" t="str">
        <f>IF($Q$8="","",VLOOKUP($Q$8,TBDATA!$A$3:$N$130,2,0))</f>
        <v>DONALDSON AIR CENTER (GREENVILLE)</v>
      </c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7"/>
    </row>
    <row r="51" spans="1:48" ht="20.100000000000001" customHeight="1" x14ac:dyDescent="0.2">
      <c r="A51" s="358" t="s">
        <v>56</v>
      </c>
      <c r="B51" s="359"/>
      <c r="C51" s="359"/>
      <c r="D51" s="359"/>
      <c r="E51" s="360"/>
      <c r="F51" s="361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3"/>
      <c r="Z51" s="358" t="s">
        <v>59</v>
      </c>
      <c r="AA51" s="359"/>
      <c r="AB51" s="359"/>
      <c r="AC51" s="359"/>
      <c r="AD51" s="359"/>
      <c r="AE51" s="364"/>
      <c r="AF51" s="364"/>
      <c r="AG51" s="364"/>
      <c r="AH51" s="361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3"/>
    </row>
    <row r="52" spans="1:48" ht="20.100000000000001" customHeight="1" x14ac:dyDescent="0.2">
      <c r="A52" s="365" t="s">
        <v>376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7" t="s">
        <v>713</v>
      </c>
      <c r="AS52" s="368"/>
      <c r="AT52" s="368"/>
      <c r="AU52" s="368"/>
      <c r="AV52" s="368"/>
    </row>
    <row r="53" spans="1:48" x14ac:dyDescent="0.2">
      <c r="A53" s="349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</row>
    <row r="54" spans="1:48" x14ac:dyDescent="0.2">
      <c r="A54" s="350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</row>
    <row r="55" spans="1:48" x14ac:dyDescent="0.2">
      <c r="A55" s="350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</row>
    <row r="56" spans="1:48" s="24" customFormat="1" ht="9.75" customHeight="1" x14ac:dyDescent="0.2">
      <c r="A56" s="350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</row>
    <row r="57" spans="1:48" s="24" customFormat="1" ht="11.1" customHeight="1" x14ac:dyDescent="0.2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</row>
    <row r="58" spans="1:48" ht="16.5" customHeight="1" x14ac:dyDescent="0.2">
      <c r="A58" s="351" t="s">
        <v>21</v>
      </c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2"/>
      <c r="W58" s="352"/>
      <c r="X58" s="352"/>
      <c r="Y58" s="353" t="str">
        <f>IF($Q$8="","",VLOOKUP($Q$8,TBDATA!$A$3:$N$130,3,0))</f>
        <v>Darlene Hall</v>
      </c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1" t="s">
        <v>54</v>
      </c>
      <c r="AL58" s="351"/>
      <c r="AM58" s="355"/>
      <c r="AN58" s="356" t="str">
        <f>IF(C2="","",C2)</f>
        <v/>
      </c>
      <c r="AO58" s="357"/>
      <c r="AP58" s="357"/>
      <c r="AQ58" s="357"/>
      <c r="AR58" s="357"/>
      <c r="AS58" s="357"/>
      <c r="AT58" s="357"/>
      <c r="AU58" s="357"/>
      <c r="AV58" s="357"/>
    </row>
    <row r="59" spans="1:48" ht="6.75" customHeight="1" x14ac:dyDescent="0.2">
      <c r="AF59" s="72"/>
    </row>
    <row r="60" spans="1:48" x14ac:dyDescent="0.2">
      <c r="AF60" s="73"/>
    </row>
  </sheetData>
  <sheetProtection sheet="1" objects="1" scenarios="1"/>
  <mergeCells count="393">
    <mergeCell ref="A1:AV1"/>
    <mergeCell ref="A2:B3"/>
    <mergeCell ref="C2:G2"/>
    <mergeCell ref="H2:X3"/>
    <mergeCell ref="Y2:AD3"/>
    <mergeCell ref="AE2:AK3"/>
    <mergeCell ref="AL2:AV3"/>
    <mergeCell ref="C3:G3"/>
    <mergeCell ref="A6:C6"/>
    <mergeCell ref="D6:L6"/>
    <mergeCell ref="M6:N6"/>
    <mergeCell ref="O6:Z6"/>
    <mergeCell ref="AA6:AH6"/>
    <mergeCell ref="AI6:AV6"/>
    <mergeCell ref="AL4:AV4"/>
    <mergeCell ref="A5:F5"/>
    <mergeCell ref="G5:L5"/>
    <mergeCell ref="M5:Q5"/>
    <mergeCell ref="U5:Z5"/>
    <mergeCell ref="AA5:AD5"/>
    <mergeCell ref="AE5:AI5"/>
    <mergeCell ref="AJ5:AM5"/>
    <mergeCell ref="AN5:AV5"/>
    <mergeCell ref="A4:D4"/>
    <mergeCell ref="E4:G4"/>
    <mergeCell ref="H4:N4"/>
    <mergeCell ref="O4:U4"/>
    <mergeCell ref="Y4:Z4"/>
    <mergeCell ref="AA4:AK4"/>
    <mergeCell ref="AO7:AP7"/>
    <mergeCell ref="AQ7:AS7"/>
    <mergeCell ref="AT7:AV7"/>
    <mergeCell ref="A8:P8"/>
    <mergeCell ref="Q8:Z8"/>
    <mergeCell ref="AA8:AC8"/>
    <mergeCell ref="AD8:AH8"/>
    <mergeCell ref="AK8:AN8"/>
    <mergeCell ref="AO8:AP8"/>
    <mergeCell ref="AQ8:AS8"/>
    <mergeCell ref="A7:P7"/>
    <mergeCell ref="Q7:Z7"/>
    <mergeCell ref="AA7:AC7"/>
    <mergeCell ref="AD7:AH7"/>
    <mergeCell ref="AI7:AJ8"/>
    <mergeCell ref="AK7:AN7"/>
    <mergeCell ref="AT8:AV8"/>
    <mergeCell ref="A9:AS9"/>
    <mergeCell ref="AT9:AV9"/>
    <mergeCell ref="A10:B11"/>
    <mergeCell ref="C10:F10"/>
    <mergeCell ref="G10:L11"/>
    <mergeCell ref="M10:Q10"/>
    <mergeCell ref="R10:R11"/>
    <mergeCell ref="S10:S11"/>
    <mergeCell ref="T10:T11"/>
    <mergeCell ref="AP10:AS11"/>
    <mergeCell ref="AT10:AV11"/>
    <mergeCell ref="C11:D11"/>
    <mergeCell ref="E11:F11"/>
    <mergeCell ref="M11:O11"/>
    <mergeCell ref="P11:Q11"/>
    <mergeCell ref="U10:Y11"/>
    <mergeCell ref="Z10:AA11"/>
    <mergeCell ref="AB10:AC11"/>
    <mergeCell ref="AD10:AF11"/>
    <mergeCell ref="AG10:AI11"/>
    <mergeCell ref="AJ10:AO11"/>
    <mergeCell ref="AJ12:AO13"/>
    <mergeCell ref="AP12:AS13"/>
    <mergeCell ref="AT12:AV13"/>
    <mergeCell ref="P12:Q13"/>
    <mergeCell ref="R12:R13"/>
    <mergeCell ref="S12:S13"/>
    <mergeCell ref="T12:T13"/>
    <mergeCell ref="U12:Y13"/>
    <mergeCell ref="Z12:AA13"/>
    <mergeCell ref="A14:B15"/>
    <mergeCell ref="C14:D15"/>
    <mergeCell ref="E14:F15"/>
    <mergeCell ref="G14:H15"/>
    <mergeCell ref="K14:L15"/>
    <mergeCell ref="M14:O15"/>
    <mergeCell ref="AB12:AC13"/>
    <mergeCell ref="AD12:AF13"/>
    <mergeCell ref="AG12:AI13"/>
    <mergeCell ref="A12:B13"/>
    <mergeCell ref="C12:D13"/>
    <mergeCell ref="E12:F13"/>
    <mergeCell ref="G12:H13"/>
    <mergeCell ref="K12:L13"/>
    <mergeCell ref="M12:O13"/>
    <mergeCell ref="AB14:AC15"/>
    <mergeCell ref="AD14:AF15"/>
    <mergeCell ref="AG14:AI15"/>
    <mergeCell ref="AJ14:AO15"/>
    <mergeCell ref="AP14:AS15"/>
    <mergeCell ref="AT14:AV15"/>
    <mergeCell ref="P14:Q15"/>
    <mergeCell ref="R14:R15"/>
    <mergeCell ref="S14:S15"/>
    <mergeCell ref="T14:T15"/>
    <mergeCell ref="U14:Y15"/>
    <mergeCell ref="Z14:AA15"/>
    <mergeCell ref="AJ16:AO17"/>
    <mergeCell ref="AP16:AS17"/>
    <mergeCell ref="AT16:AV17"/>
    <mergeCell ref="P16:Q17"/>
    <mergeCell ref="R16:R17"/>
    <mergeCell ref="S16:S17"/>
    <mergeCell ref="T16:T17"/>
    <mergeCell ref="U16:Y17"/>
    <mergeCell ref="Z16:AA17"/>
    <mergeCell ref="A18:B19"/>
    <mergeCell ref="C18:D19"/>
    <mergeCell ref="E18:F19"/>
    <mergeCell ref="G18:H19"/>
    <mergeCell ref="K18:L19"/>
    <mergeCell ref="M18:O19"/>
    <mergeCell ref="AB16:AC17"/>
    <mergeCell ref="AD16:AF17"/>
    <mergeCell ref="AG16:AI17"/>
    <mergeCell ref="A16:B17"/>
    <mergeCell ref="C16:D17"/>
    <mergeCell ref="E16:F17"/>
    <mergeCell ref="G16:H17"/>
    <mergeCell ref="K16:L17"/>
    <mergeCell ref="M16:O17"/>
    <mergeCell ref="AB18:AC19"/>
    <mergeCell ref="AD18:AF19"/>
    <mergeCell ref="AG18:AI19"/>
    <mergeCell ref="AJ18:AO19"/>
    <mergeCell ref="AP18:AS19"/>
    <mergeCell ref="AT18:AV19"/>
    <mergeCell ref="P18:Q19"/>
    <mergeCell ref="R18:R19"/>
    <mergeCell ref="S18:S19"/>
    <mergeCell ref="T18:T19"/>
    <mergeCell ref="U18:Y19"/>
    <mergeCell ref="Z18:AA19"/>
    <mergeCell ref="AJ20:AO21"/>
    <mergeCell ref="AP20:AS21"/>
    <mergeCell ref="AT20:AV21"/>
    <mergeCell ref="P20:Q21"/>
    <mergeCell ref="R20:R21"/>
    <mergeCell ref="S20:S21"/>
    <mergeCell ref="T20:T21"/>
    <mergeCell ref="U20:Y21"/>
    <mergeCell ref="Z20:AA21"/>
    <mergeCell ref="A22:B23"/>
    <mergeCell ref="C22:D23"/>
    <mergeCell ref="E22:F23"/>
    <mergeCell ref="G22:H23"/>
    <mergeCell ref="K22:L23"/>
    <mergeCell ref="M22:O23"/>
    <mergeCell ref="AB20:AC21"/>
    <mergeCell ref="AD20:AF21"/>
    <mergeCell ref="AG20:AI21"/>
    <mergeCell ref="A20:B21"/>
    <mergeCell ref="C20:D21"/>
    <mergeCell ref="E20:F21"/>
    <mergeCell ref="G20:H21"/>
    <mergeCell ref="K20:L21"/>
    <mergeCell ref="M20:O21"/>
    <mergeCell ref="AB22:AC23"/>
    <mergeCell ref="AD22:AF23"/>
    <mergeCell ref="AG22:AI23"/>
    <mergeCell ref="AJ22:AO23"/>
    <mergeCell ref="AP22:AS23"/>
    <mergeCell ref="AT22:AV23"/>
    <mergeCell ref="P22:Q23"/>
    <mergeCell ref="R22:R23"/>
    <mergeCell ref="S22:S23"/>
    <mergeCell ref="T22:T23"/>
    <mergeCell ref="U22:Y23"/>
    <mergeCell ref="Z22:AA23"/>
    <mergeCell ref="AJ24:AO25"/>
    <mergeCell ref="AP24:AS25"/>
    <mergeCell ref="AT24:AV25"/>
    <mergeCell ref="P24:Q25"/>
    <mergeCell ref="R24:R25"/>
    <mergeCell ref="S24:S25"/>
    <mergeCell ref="T24:T25"/>
    <mergeCell ref="U24:Y25"/>
    <mergeCell ref="Z24:AA25"/>
    <mergeCell ref="A26:B27"/>
    <mergeCell ref="C26:D27"/>
    <mergeCell ref="E26:F27"/>
    <mergeCell ref="G26:H27"/>
    <mergeCell ref="K26:L27"/>
    <mergeCell ref="M26:O27"/>
    <mergeCell ref="AB24:AC25"/>
    <mergeCell ref="AD24:AF25"/>
    <mergeCell ref="AG24:AI25"/>
    <mergeCell ref="A24:B25"/>
    <mergeCell ref="C24:D25"/>
    <mergeCell ref="E24:F25"/>
    <mergeCell ref="G24:H25"/>
    <mergeCell ref="K24:L25"/>
    <mergeCell ref="M24:O25"/>
    <mergeCell ref="AB26:AC27"/>
    <mergeCell ref="AD26:AF27"/>
    <mergeCell ref="AG26:AI27"/>
    <mergeCell ref="AJ26:AO27"/>
    <mergeCell ref="AP26:AS27"/>
    <mergeCell ref="AT26:AV27"/>
    <mergeCell ref="P26:Q27"/>
    <mergeCell ref="R26:R27"/>
    <mergeCell ref="S26:S27"/>
    <mergeCell ref="T26:T27"/>
    <mergeCell ref="U26:Y27"/>
    <mergeCell ref="Z26:AA27"/>
    <mergeCell ref="AJ28:AO29"/>
    <mergeCell ref="AP28:AS29"/>
    <mergeCell ref="AT28:AV29"/>
    <mergeCell ref="P28:Q29"/>
    <mergeCell ref="R28:R29"/>
    <mergeCell ref="S28:S29"/>
    <mergeCell ref="T28:T29"/>
    <mergeCell ref="U28:Y29"/>
    <mergeCell ref="Z28:AA29"/>
    <mergeCell ref="A30:B31"/>
    <mergeCell ref="C30:D31"/>
    <mergeCell ref="E30:F31"/>
    <mergeCell ref="G30:H31"/>
    <mergeCell ref="K30:L31"/>
    <mergeCell ref="M30:O31"/>
    <mergeCell ref="AB28:AC29"/>
    <mergeCell ref="AD28:AF29"/>
    <mergeCell ref="AG28:AI29"/>
    <mergeCell ref="A28:B29"/>
    <mergeCell ref="C28:D29"/>
    <mergeCell ref="E28:F29"/>
    <mergeCell ref="G28:H29"/>
    <mergeCell ref="K28:L29"/>
    <mergeCell ref="M28:O29"/>
    <mergeCell ref="AB30:AC31"/>
    <mergeCell ref="AD30:AF31"/>
    <mergeCell ref="AG30:AI31"/>
    <mergeCell ref="AJ30:AO31"/>
    <mergeCell ref="AP30:AS31"/>
    <mergeCell ref="AT30:AV31"/>
    <mergeCell ref="P30:Q31"/>
    <mergeCell ref="R30:R31"/>
    <mergeCell ref="S30:S31"/>
    <mergeCell ref="T30:T31"/>
    <mergeCell ref="U30:Y31"/>
    <mergeCell ref="Z30:AA31"/>
    <mergeCell ref="AJ32:AO33"/>
    <mergeCell ref="AP32:AS33"/>
    <mergeCell ref="AT32:AV33"/>
    <mergeCell ref="P32:Q33"/>
    <mergeCell ref="R32:R33"/>
    <mergeCell ref="S32:S33"/>
    <mergeCell ref="T32:T33"/>
    <mergeCell ref="U32:Y33"/>
    <mergeCell ref="Z32:AA33"/>
    <mergeCell ref="A34:B35"/>
    <mergeCell ref="C34:D35"/>
    <mergeCell ref="E34:F35"/>
    <mergeCell ref="G34:H35"/>
    <mergeCell ref="K34:L35"/>
    <mergeCell ref="M34:O35"/>
    <mergeCell ref="AB32:AC33"/>
    <mergeCell ref="AD32:AF33"/>
    <mergeCell ref="AG32:AI33"/>
    <mergeCell ref="A32:B33"/>
    <mergeCell ref="C32:D33"/>
    <mergeCell ref="E32:F33"/>
    <mergeCell ref="G32:H33"/>
    <mergeCell ref="K32:L33"/>
    <mergeCell ref="M32:O33"/>
    <mergeCell ref="AB34:AC35"/>
    <mergeCell ref="AD34:AF35"/>
    <mergeCell ref="AG34:AI35"/>
    <mergeCell ref="AJ34:AO35"/>
    <mergeCell ref="AP34:AS35"/>
    <mergeCell ref="AT34:AV35"/>
    <mergeCell ref="P34:Q35"/>
    <mergeCell ref="R34:R35"/>
    <mergeCell ref="S34:S35"/>
    <mergeCell ref="T34:T35"/>
    <mergeCell ref="U34:Y35"/>
    <mergeCell ref="Z34:AA35"/>
    <mergeCell ref="A37:H37"/>
    <mergeCell ref="K37:U37"/>
    <mergeCell ref="X37:AK37"/>
    <mergeCell ref="AL37:AR37"/>
    <mergeCell ref="AS37:AV38"/>
    <mergeCell ref="A38:D38"/>
    <mergeCell ref="E38:H38"/>
    <mergeCell ref="A36:B36"/>
    <mergeCell ref="C36:E36"/>
    <mergeCell ref="N36:Q36"/>
    <mergeCell ref="U36:Y36"/>
    <mergeCell ref="Z36:AA36"/>
    <mergeCell ref="AB36:AD36"/>
    <mergeCell ref="K38:N38"/>
    <mergeCell ref="O38:U38"/>
    <mergeCell ref="X38:AA38"/>
    <mergeCell ref="AE38:AH38"/>
    <mergeCell ref="AI38:AN38"/>
    <mergeCell ref="AO38:AR38"/>
    <mergeCell ref="AE36:AF36"/>
    <mergeCell ref="AG36:AJ36"/>
    <mergeCell ref="AK36:AV36"/>
    <mergeCell ref="AE39:AH39"/>
    <mergeCell ref="AI39:AN39"/>
    <mergeCell ref="AO39:AR39"/>
    <mergeCell ref="AS39:AV39"/>
    <mergeCell ref="A40:E40"/>
    <mergeCell ref="F40:H40"/>
    <mergeCell ref="K40:P40"/>
    <mergeCell ref="Q40:Y40"/>
    <mergeCell ref="Z40:AV40"/>
    <mergeCell ref="A39:D39"/>
    <mergeCell ref="E39:H39"/>
    <mergeCell ref="K39:N39"/>
    <mergeCell ref="O39:U39"/>
    <mergeCell ref="X39:AA39"/>
    <mergeCell ref="AB39:AD39"/>
    <mergeCell ref="A41:E41"/>
    <mergeCell ref="F41:H41"/>
    <mergeCell ref="K41:P41"/>
    <mergeCell ref="Q41:Y41"/>
    <mergeCell ref="Z41:AV41"/>
    <mergeCell ref="A42:E42"/>
    <mergeCell ref="F42:H42"/>
    <mergeCell ref="K42:P42"/>
    <mergeCell ref="Q42:Y42"/>
    <mergeCell ref="Z42:AB43"/>
    <mergeCell ref="AC42:AV43"/>
    <mergeCell ref="A43:E43"/>
    <mergeCell ref="F43:H43"/>
    <mergeCell ref="K43:P43"/>
    <mergeCell ref="Q43:Y43"/>
    <mergeCell ref="A44:E45"/>
    <mergeCell ref="F44:H45"/>
    <mergeCell ref="K44:P45"/>
    <mergeCell ref="Q44:Y45"/>
    <mergeCell ref="Z44:AB44"/>
    <mergeCell ref="G46:G47"/>
    <mergeCell ref="H46:L47"/>
    <mergeCell ref="M46:P46"/>
    <mergeCell ref="Q46:Y47"/>
    <mergeCell ref="AT44:AV45"/>
    <mergeCell ref="Z45:AB45"/>
    <mergeCell ref="AC45:AE45"/>
    <mergeCell ref="AF45:AH45"/>
    <mergeCell ref="AI45:AK45"/>
    <mergeCell ref="AL45:AN45"/>
    <mergeCell ref="AO45:AQ45"/>
    <mergeCell ref="AR45:AS45"/>
    <mergeCell ref="AC44:AE44"/>
    <mergeCell ref="AF44:AH44"/>
    <mergeCell ref="AI44:AK44"/>
    <mergeCell ref="AL44:AN44"/>
    <mergeCell ref="AO44:AQ44"/>
    <mergeCell ref="AR44:AS44"/>
    <mergeCell ref="AJ49:AV49"/>
    <mergeCell ref="A50:D50"/>
    <mergeCell ref="E50:L50"/>
    <mergeCell ref="M50:O50"/>
    <mergeCell ref="P50:Y50"/>
    <mergeCell ref="AH50:AV50"/>
    <mergeCell ref="AR46:AS47"/>
    <mergeCell ref="AT46:AV47"/>
    <mergeCell ref="M47:P47"/>
    <mergeCell ref="A48:P48"/>
    <mergeCell ref="Q48:AU48"/>
    <mergeCell ref="A49:D49"/>
    <mergeCell ref="E49:Y49"/>
    <mergeCell ref="Z49:AB49"/>
    <mergeCell ref="AC49:AD49"/>
    <mergeCell ref="AE49:AI49"/>
    <mergeCell ref="Z46:AB47"/>
    <mergeCell ref="AC46:AE47"/>
    <mergeCell ref="AF46:AH47"/>
    <mergeCell ref="AI46:AK47"/>
    <mergeCell ref="AL46:AN47"/>
    <mergeCell ref="AO46:AQ47"/>
    <mergeCell ref="A46:C47"/>
    <mergeCell ref="D46:F47"/>
    <mergeCell ref="A53:AV57"/>
    <mergeCell ref="A58:X58"/>
    <mergeCell ref="Y58:AJ58"/>
    <mergeCell ref="AK58:AM58"/>
    <mergeCell ref="AN58:AV58"/>
    <mergeCell ref="A51:E51"/>
    <mergeCell ref="F51:Y51"/>
    <mergeCell ref="Z51:AG51"/>
    <mergeCell ref="AH51:AV51"/>
    <mergeCell ref="A52:AQ52"/>
    <mergeCell ref="AR52:AV52"/>
  </mergeCells>
  <printOptions horizontalCentered="1" verticalCentered="1"/>
  <pageMargins left="0" right="0" top="0" bottom="0" header="0" footer="0"/>
  <pageSetup scale="9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showGridLines="0" showRowColHeaders="0" zoomScaleNormal="100" workbookViewId="0">
      <selection activeCell="AL4" sqref="AL4:AV4"/>
    </sheetView>
  </sheetViews>
  <sheetFormatPr defaultRowHeight="12.75" x14ac:dyDescent="0.2"/>
  <cols>
    <col min="1" max="1" width="3.28515625" style="20" customWidth="1"/>
    <col min="2" max="2" width="2" style="20" customWidth="1"/>
    <col min="3" max="3" width="2.7109375" style="20" customWidth="1"/>
    <col min="4" max="4" width="2.85546875" style="20" customWidth="1"/>
    <col min="5" max="5" width="2.7109375" style="20" customWidth="1"/>
    <col min="6" max="6" width="3.5703125" style="20" customWidth="1"/>
    <col min="7" max="7" width="2.42578125" style="20" customWidth="1"/>
    <col min="8" max="8" width="3.28515625" style="20" customWidth="1"/>
    <col min="9" max="9" width="8.28515625" style="20" hidden="1" customWidth="1"/>
    <col min="10" max="10" width="11.28515625" style="20" hidden="1" customWidth="1"/>
    <col min="11" max="11" width="3.140625" style="20" customWidth="1"/>
    <col min="12" max="12" width="2.5703125" style="20" customWidth="1"/>
    <col min="13" max="13" width="2.7109375" style="20" customWidth="1"/>
    <col min="14" max="15" width="2" style="20" customWidth="1"/>
    <col min="16" max="16" width="2.7109375" style="20" customWidth="1"/>
    <col min="17" max="17" width="2.140625" style="20" customWidth="1"/>
    <col min="18" max="18" width="14.42578125" style="20" hidden="1" customWidth="1"/>
    <col min="19" max="19" width="17" style="20" hidden="1" customWidth="1"/>
    <col min="20" max="20" width="8" style="20" hidden="1" customWidth="1"/>
    <col min="21" max="21" width="2.28515625" style="20" customWidth="1"/>
    <col min="22" max="23" width="2.28515625" style="20" hidden="1" customWidth="1"/>
    <col min="24" max="28" width="2.28515625" style="20" customWidth="1"/>
    <col min="29" max="29" width="3.140625" style="20" customWidth="1"/>
    <col min="30" max="30" width="2.5703125" style="20" customWidth="1"/>
    <col min="31" max="32" width="2.28515625" style="20" customWidth="1"/>
    <col min="33" max="33" width="3" style="20" customWidth="1"/>
    <col min="34" max="34" width="2.7109375" style="20" customWidth="1"/>
    <col min="35" max="35" width="2.5703125" style="20" customWidth="1"/>
    <col min="36" max="41" width="2.28515625" style="20" customWidth="1"/>
    <col min="42" max="42" width="3" style="20" customWidth="1"/>
    <col min="43" max="43" width="2.28515625" style="20" customWidth="1"/>
    <col min="44" max="45" width="3.28515625" style="20" customWidth="1"/>
    <col min="46" max="46" width="2.28515625" style="20" customWidth="1"/>
    <col min="47" max="47" width="3" style="20" customWidth="1"/>
    <col min="48" max="48" width="2.7109375" style="20" customWidth="1"/>
    <col min="49" max="49" width="0.7109375" style="20" customWidth="1"/>
    <col min="50" max="50" width="0.5703125" style="20" customWidth="1"/>
    <col min="51" max="16384" width="9.140625" style="20"/>
  </cols>
  <sheetData>
    <row r="1" spans="1:49" ht="21.75" customHeight="1" thickBot="1" x14ac:dyDescent="0.25">
      <c r="A1" s="754" t="s">
        <v>5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4"/>
      <c r="AM1" s="754"/>
      <c r="AN1" s="754"/>
      <c r="AO1" s="754"/>
      <c r="AP1" s="754"/>
      <c r="AQ1" s="754"/>
      <c r="AR1" s="754"/>
      <c r="AS1" s="754"/>
      <c r="AT1" s="754"/>
      <c r="AU1" s="755"/>
      <c r="AV1" s="755"/>
    </row>
    <row r="2" spans="1:49" ht="15" customHeight="1" x14ac:dyDescent="0.2">
      <c r="A2" s="756" t="s">
        <v>54</v>
      </c>
      <c r="B2" s="757"/>
      <c r="C2" s="760"/>
      <c r="D2" s="760"/>
      <c r="E2" s="760"/>
      <c r="F2" s="760"/>
      <c r="G2" s="760"/>
      <c r="H2" s="761" t="s">
        <v>0</v>
      </c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3" t="s">
        <v>902</v>
      </c>
      <c r="Z2" s="764"/>
      <c r="AA2" s="764"/>
      <c r="AB2" s="764"/>
      <c r="AC2" s="764"/>
      <c r="AD2" s="764"/>
      <c r="AE2" s="761" t="s">
        <v>1</v>
      </c>
      <c r="AF2" s="762"/>
      <c r="AG2" s="762"/>
      <c r="AH2" s="762"/>
      <c r="AI2" s="762"/>
      <c r="AJ2" s="762"/>
      <c r="AK2" s="762"/>
      <c r="AL2" s="766" t="s">
        <v>903</v>
      </c>
      <c r="AM2" s="766"/>
      <c r="AN2" s="766"/>
      <c r="AO2" s="766"/>
      <c r="AP2" s="766"/>
      <c r="AQ2" s="766"/>
      <c r="AR2" s="766"/>
      <c r="AS2" s="766"/>
      <c r="AT2" s="766"/>
      <c r="AU2" s="766"/>
      <c r="AV2" s="767"/>
      <c r="AW2" s="29"/>
    </row>
    <row r="3" spans="1:49" ht="15" customHeight="1" x14ac:dyDescent="0.2">
      <c r="A3" s="758"/>
      <c r="B3" s="759"/>
      <c r="C3" s="769" t="str">
        <f>IF(C2="","",(TEXT(C2,"dddd")))</f>
        <v/>
      </c>
      <c r="D3" s="770"/>
      <c r="E3" s="770"/>
      <c r="F3" s="770"/>
      <c r="G3" s="770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65"/>
      <c r="Z3" s="765"/>
      <c r="AA3" s="765"/>
      <c r="AB3" s="765"/>
      <c r="AC3" s="765"/>
      <c r="AD3" s="765"/>
      <c r="AE3" s="759"/>
      <c r="AF3" s="759"/>
      <c r="AG3" s="759"/>
      <c r="AH3" s="759"/>
      <c r="AI3" s="759"/>
      <c r="AJ3" s="759"/>
      <c r="AK3" s="759"/>
      <c r="AL3" s="765"/>
      <c r="AM3" s="765"/>
      <c r="AN3" s="765"/>
      <c r="AO3" s="765"/>
      <c r="AP3" s="765"/>
      <c r="AQ3" s="765"/>
      <c r="AR3" s="765"/>
      <c r="AS3" s="765"/>
      <c r="AT3" s="765"/>
      <c r="AU3" s="765"/>
      <c r="AV3" s="768"/>
      <c r="AW3" s="29"/>
    </row>
    <row r="4" spans="1:49" ht="20.100000000000001" customHeight="1" x14ac:dyDescent="0.2">
      <c r="A4" s="789" t="s">
        <v>2</v>
      </c>
      <c r="B4" s="759"/>
      <c r="C4" s="759"/>
      <c r="D4" s="759"/>
      <c r="E4" s="709"/>
      <c r="F4" s="710"/>
      <c r="G4" s="711"/>
      <c r="H4" s="712" t="s">
        <v>51</v>
      </c>
      <c r="I4" s="364"/>
      <c r="J4" s="364"/>
      <c r="K4" s="364"/>
      <c r="L4" s="364"/>
      <c r="M4" s="364"/>
      <c r="N4" s="364"/>
      <c r="O4" s="713"/>
      <c r="P4" s="714"/>
      <c r="Q4" s="714"/>
      <c r="R4" s="714"/>
      <c r="S4" s="714"/>
      <c r="T4" s="714"/>
      <c r="U4" s="715"/>
      <c r="V4" s="30"/>
      <c r="W4" s="30"/>
      <c r="X4" s="31" t="s">
        <v>3</v>
      </c>
      <c r="Y4" s="716"/>
      <c r="Z4" s="717"/>
      <c r="AA4" s="718" t="s">
        <v>50</v>
      </c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73" t="str">
        <f>IF(Y4="","",VLOOKUP($Y$4,ATDATA!$A$3:$X$86,9,0))</f>
        <v/>
      </c>
      <c r="AM4" s="376"/>
      <c r="AN4" s="376"/>
      <c r="AO4" s="376"/>
      <c r="AP4" s="376"/>
      <c r="AQ4" s="376"/>
      <c r="AR4" s="376"/>
      <c r="AS4" s="376"/>
      <c r="AT4" s="376"/>
      <c r="AU4" s="376"/>
      <c r="AV4" s="777"/>
    </row>
    <row r="5" spans="1:49" ht="20.100000000000001" customHeight="1" x14ac:dyDescent="0.2">
      <c r="A5" s="778" t="s">
        <v>53</v>
      </c>
      <c r="B5" s="779"/>
      <c r="C5" s="779"/>
      <c r="D5" s="779"/>
      <c r="E5" s="779"/>
      <c r="F5" s="364"/>
      <c r="G5" s="780" t="str">
        <f>IF(Y4="","",VLOOKUP($Y$4,ATDATA!$A$3:$X$86,10,0))</f>
        <v/>
      </c>
      <c r="H5" s="781"/>
      <c r="I5" s="781"/>
      <c r="J5" s="781"/>
      <c r="K5" s="781"/>
      <c r="L5" s="782"/>
      <c r="M5" s="783" t="s">
        <v>4</v>
      </c>
      <c r="N5" s="784"/>
      <c r="O5" s="784"/>
      <c r="P5" s="784"/>
      <c r="Q5" s="784"/>
      <c r="R5" s="32"/>
      <c r="S5" s="32"/>
      <c r="T5" s="32"/>
      <c r="U5" s="373" t="str">
        <f>IF(Y4="","",VLOOKUP($Y$4,ATDATA!$A$3:$X$86,18,0))</f>
        <v/>
      </c>
      <c r="V5" s="376"/>
      <c r="W5" s="376"/>
      <c r="X5" s="376"/>
      <c r="Y5" s="376"/>
      <c r="Z5" s="377"/>
      <c r="AA5" s="718" t="s">
        <v>25</v>
      </c>
      <c r="AB5" s="359"/>
      <c r="AC5" s="359"/>
      <c r="AD5" s="364"/>
      <c r="AE5" s="785" t="str">
        <f>IF(Y4="","",VLOOKUP(Y4,ATDATA!$A$3:$X$86,19,0))</f>
        <v/>
      </c>
      <c r="AF5" s="786"/>
      <c r="AG5" s="786"/>
      <c r="AH5" s="786"/>
      <c r="AI5" s="787"/>
      <c r="AJ5" s="773" t="s">
        <v>7</v>
      </c>
      <c r="AK5" s="376"/>
      <c r="AL5" s="376"/>
      <c r="AM5" s="376"/>
      <c r="AN5" s="785" t="str">
        <f>IF(Y4="","",VLOOKUP($Y$4,ATDATA!$A$3:$X$86,20,0))</f>
        <v/>
      </c>
      <c r="AO5" s="786"/>
      <c r="AP5" s="786"/>
      <c r="AQ5" s="786"/>
      <c r="AR5" s="786"/>
      <c r="AS5" s="786"/>
      <c r="AT5" s="786"/>
      <c r="AU5" s="786"/>
      <c r="AV5" s="788"/>
    </row>
    <row r="6" spans="1:49" ht="20.100000000000001" customHeight="1" thickBot="1" x14ac:dyDescent="0.25">
      <c r="A6" s="771" t="s">
        <v>52</v>
      </c>
      <c r="B6" s="359"/>
      <c r="C6" s="359"/>
      <c r="D6" s="373" t="str">
        <f>IF(Y4="","",VLOOKUP($Y$4,ATDATA!$A$3:$X$86,15,0))</f>
        <v/>
      </c>
      <c r="E6" s="373"/>
      <c r="F6" s="373"/>
      <c r="G6" s="373"/>
      <c r="H6" s="373"/>
      <c r="I6" s="373"/>
      <c r="J6" s="373"/>
      <c r="K6" s="373"/>
      <c r="L6" s="772"/>
      <c r="M6" s="773" t="s">
        <v>6</v>
      </c>
      <c r="N6" s="376"/>
      <c r="O6" s="378" t="str">
        <f>IF(Y4="","",VLOOKUP($Y$4,ATDATA!$A$3:$X$86,16,0))</f>
        <v/>
      </c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7"/>
      <c r="AA6" s="773" t="s">
        <v>48</v>
      </c>
      <c r="AB6" s="376"/>
      <c r="AC6" s="376"/>
      <c r="AD6" s="376"/>
      <c r="AE6" s="376"/>
      <c r="AF6" s="376"/>
      <c r="AG6" s="376"/>
      <c r="AH6" s="376"/>
      <c r="AI6" s="774" t="str">
        <f>IF(Y4="","",VLOOKUP($Y$4,ATDATA!$A$3:$X$86,17,0))</f>
        <v/>
      </c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6"/>
    </row>
    <row r="7" spans="1:49" ht="21.95" customHeight="1" x14ac:dyDescent="0.2">
      <c r="A7" s="740" t="s">
        <v>298</v>
      </c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2" t="s">
        <v>375</v>
      </c>
      <c r="R7" s="741"/>
      <c r="S7" s="741"/>
      <c r="T7" s="741"/>
      <c r="U7" s="741"/>
      <c r="V7" s="741"/>
      <c r="W7" s="741"/>
      <c r="X7" s="741"/>
      <c r="Y7" s="741"/>
      <c r="Z7" s="743"/>
      <c r="AA7" s="744" t="s">
        <v>297</v>
      </c>
      <c r="AB7" s="741"/>
      <c r="AC7" s="741"/>
      <c r="AD7" s="745" t="str">
        <f>IF($Q$8="","",VLOOKUP($Q$8,TBDATA!$A$3:$N$130,4,0))</f>
        <v>(864) 277-0281</v>
      </c>
      <c r="AE7" s="746"/>
      <c r="AF7" s="746"/>
      <c r="AG7" s="746"/>
      <c r="AH7" s="747"/>
      <c r="AI7" s="477" t="s">
        <v>147</v>
      </c>
      <c r="AJ7" s="748"/>
      <c r="AK7" s="751" t="s">
        <v>144</v>
      </c>
      <c r="AL7" s="752"/>
      <c r="AM7" s="752"/>
      <c r="AN7" s="752"/>
      <c r="AO7" s="719" t="s">
        <v>146</v>
      </c>
      <c r="AP7" s="720"/>
      <c r="AQ7" s="719" t="s">
        <v>11</v>
      </c>
      <c r="AR7" s="721"/>
      <c r="AS7" s="722"/>
      <c r="AT7" s="723" t="s">
        <v>145</v>
      </c>
      <c r="AU7" s="724"/>
      <c r="AV7" s="725"/>
      <c r="AW7" s="22"/>
    </row>
    <row r="8" spans="1:49" ht="21" customHeight="1" thickBot="1" x14ac:dyDescent="0.25">
      <c r="A8" s="726" t="str">
        <f>IF($Q$8="","",VLOOKUP($Q$8,TBDATA!$A$3:$N$130,2,0))</f>
        <v>DONALDSON AIR CENTER (GREENVILLE)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8"/>
      <c r="Q8" s="729" t="s">
        <v>744</v>
      </c>
      <c r="R8" s="730"/>
      <c r="S8" s="730"/>
      <c r="T8" s="730"/>
      <c r="U8" s="730"/>
      <c r="V8" s="730"/>
      <c r="W8" s="730"/>
      <c r="X8" s="730"/>
      <c r="Y8" s="730"/>
      <c r="Z8" s="731"/>
      <c r="AA8" s="732" t="s">
        <v>7</v>
      </c>
      <c r="AB8" s="733"/>
      <c r="AC8" s="733"/>
      <c r="AD8" s="734" t="str">
        <f>IF($Q$8="","",VLOOKUP($Q$8,TBDATA!$A$3:$N$130,5,0))</f>
        <v>(864) 277-0295</v>
      </c>
      <c r="AE8" s="727"/>
      <c r="AF8" s="727"/>
      <c r="AG8" s="727"/>
      <c r="AH8" s="735"/>
      <c r="AI8" s="749"/>
      <c r="AJ8" s="750"/>
      <c r="AK8" s="736"/>
      <c r="AL8" s="737"/>
      <c r="AM8" s="737"/>
      <c r="AN8" s="737"/>
      <c r="AO8" s="738" t="str">
        <f>IF(Y4="","",VLOOKUP($Y$4,ATDATA!$A$3:$X$61,24))</f>
        <v/>
      </c>
      <c r="AP8" s="728"/>
      <c r="AQ8" s="739" t="str">
        <f>IF(AT8="","",(INT(AT8)&amp;" + "&amp;ROUND((AT8-INT(AT8))*60,0)))</f>
        <v/>
      </c>
      <c r="AR8" s="495"/>
      <c r="AS8" s="495"/>
      <c r="AT8" s="753" t="str">
        <f>IF(Y4="","",ROUND((AT9/60),2))</f>
        <v/>
      </c>
      <c r="AU8" s="495"/>
      <c r="AV8" s="496"/>
    </row>
    <row r="9" spans="1:49" ht="3" customHeight="1" thickBot="1" x14ac:dyDescent="0.25">
      <c r="A9" s="680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681" t="str">
        <f>IF(Y4="","",ROUND((AK8/AO8),2))</f>
        <v/>
      </c>
      <c r="AU9" s="682"/>
      <c r="AV9" s="683"/>
      <c r="AW9" s="22"/>
    </row>
    <row r="10" spans="1:49" s="19" customFormat="1" x14ac:dyDescent="0.2">
      <c r="A10" s="684" t="s">
        <v>8</v>
      </c>
      <c r="B10" s="685"/>
      <c r="C10" s="684" t="s">
        <v>69</v>
      </c>
      <c r="D10" s="473"/>
      <c r="E10" s="473"/>
      <c r="F10" s="474"/>
      <c r="G10" s="688" t="s">
        <v>10</v>
      </c>
      <c r="H10" s="473"/>
      <c r="I10" s="473"/>
      <c r="J10" s="473"/>
      <c r="K10" s="473"/>
      <c r="L10" s="689"/>
      <c r="M10" s="529" t="s">
        <v>66</v>
      </c>
      <c r="N10" s="473"/>
      <c r="O10" s="473"/>
      <c r="P10" s="473"/>
      <c r="Q10" s="689"/>
      <c r="R10" s="692" t="s">
        <v>363</v>
      </c>
      <c r="S10" s="694" t="s">
        <v>364</v>
      </c>
      <c r="T10" s="695" t="s">
        <v>365</v>
      </c>
      <c r="U10" s="529" t="s">
        <v>11</v>
      </c>
      <c r="V10" s="688"/>
      <c r="W10" s="688"/>
      <c r="X10" s="685"/>
      <c r="Y10" s="703"/>
      <c r="Z10" s="529" t="s">
        <v>12</v>
      </c>
      <c r="AA10" s="703"/>
      <c r="AB10" s="529" t="s">
        <v>110</v>
      </c>
      <c r="AC10" s="703"/>
      <c r="AD10" s="529" t="s">
        <v>205</v>
      </c>
      <c r="AE10" s="688"/>
      <c r="AF10" s="703"/>
      <c r="AG10" s="529" t="s">
        <v>13</v>
      </c>
      <c r="AH10" s="685"/>
      <c r="AI10" s="703"/>
      <c r="AJ10" s="417" t="s">
        <v>14</v>
      </c>
      <c r="AK10" s="706"/>
      <c r="AL10" s="706"/>
      <c r="AM10" s="706"/>
      <c r="AN10" s="706"/>
      <c r="AO10" s="707"/>
      <c r="AP10" s="417" t="s">
        <v>0</v>
      </c>
      <c r="AQ10" s="696"/>
      <c r="AR10" s="696"/>
      <c r="AS10" s="696"/>
      <c r="AT10" s="398" t="s">
        <v>109</v>
      </c>
      <c r="AU10" s="698"/>
      <c r="AV10" s="699"/>
    </row>
    <row r="11" spans="1:49" s="19" customFormat="1" ht="22.5" customHeight="1" thickBot="1" x14ac:dyDescent="0.25">
      <c r="A11" s="686"/>
      <c r="B11" s="687"/>
      <c r="C11" s="701" t="s">
        <v>9</v>
      </c>
      <c r="D11" s="690"/>
      <c r="E11" s="400" t="s">
        <v>70</v>
      </c>
      <c r="F11" s="700"/>
      <c r="G11" s="690"/>
      <c r="H11" s="690"/>
      <c r="I11" s="690"/>
      <c r="J11" s="690"/>
      <c r="K11" s="690"/>
      <c r="L11" s="691"/>
      <c r="M11" s="702" t="s">
        <v>68</v>
      </c>
      <c r="N11" s="400"/>
      <c r="O11" s="400"/>
      <c r="P11" s="400" t="s">
        <v>67</v>
      </c>
      <c r="Q11" s="691"/>
      <c r="R11" s="693"/>
      <c r="S11" s="693"/>
      <c r="T11" s="693"/>
      <c r="U11" s="704"/>
      <c r="V11" s="687"/>
      <c r="W11" s="687"/>
      <c r="X11" s="687"/>
      <c r="Y11" s="705"/>
      <c r="Z11" s="704"/>
      <c r="AA11" s="705"/>
      <c r="AB11" s="704"/>
      <c r="AC11" s="705"/>
      <c r="AD11" s="704"/>
      <c r="AE11" s="687"/>
      <c r="AF11" s="705"/>
      <c r="AG11" s="704"/>
      <c r="AH11" s="687"/>
      <c r="AI11" s="705"/>
      <c r="AJ11" s="389"/>
      <c r="AK11" s="389"/>
      <c r="AL11" s="389"/>
      <c r="AM11" s="389"/>
      <c r="AN11" s="389"/>
      <c r="AO11" s="708"/>
      <c r="AP11" s="697"/>
      <c r="AQ11" s="697"/>
      <c r="AR11" s="697"/>
      <c r="AS11" s="697"/>
      <c r="AT11" s="690"/>
      <c r="AU11" s="690"/>
      <c r="AV11" s="700"/>
    </row>
    <row r="12" spans="1:49" s="24" customFormat="1" ht="8.1" customHeight="1" x14ac:dyDescent="0.2">
      <c r="A12" s="648"/>
      <c r="B12" s="649"/>
      <c r="C12" s="650"/>
      <c r="D12" s="651"/>
      <c r="E12" s="653" t="str">
        <f>IF(A12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2" s="654"/>
      <c r="G12" s="657"/>
      <c r="H12" s="658"/>
      <c r="I12" s="225"/>
      <c r="J12" s="225"/>
      <c r="K12" s="657"/>
      <c r="L12" s="658"/>
      <c r="M12" s="659"/>
      <c r="N12" s="660"/>
      <c r="O12" s="660"/>
      <c r="P12" s="659"/>
      <c r="Q12" s="660"/>
      <c r="R12" s="669" t="str">
        <f>IF(P12="","",(ROUND(C12*E12,2)))</f>
        <v/>
      </c>
      <c r="S12" s="671" t="str">
        <f>IF(M12="","",((M12-RIGHT(M12,2))/100)+(RIGHT(M12,2)/60))</f>
        <v/>
      </c>
      <c r="T12" s="672" t="str">
        <f>IF(P12="","",((P12-RIGHT(P12,2))/100)+(RIGHT(P12,2)/60))</f>
        <v/>
      </c>
      <c r="U12" s="673" t="str">
        <f>IF(P12="","",(INT(Z12)&amp;" + "&amp;ROUND((Z12-INT(Z12))*60,0)))</f>
        <v/>
      </c>
      <c r="V12" s="674"/>
      <c r="W12" s="674"/>
      <c r="X12" s="674"/>
      <c r="Y12" s="654"/>
      <c r="Z12" s="676" t="str">
        <f>IF(T12="","",ROUND((T12-S12),1))</f>
        <v/>
      </c>
      <c r="AA12" s="677"/>
      <c r="AB12" s="642" t="str">
        <f>IF(P12="","",(Z12))</f>
        <v/>
      </c>
      <c r="AC12" s="642"/>
      <c r="AD12" s="643"/>
      <c r="AE12" s="644"/>
      <c r="AF12" s="644"/>
      <c r="AG12" s="645" t="str">
        <f>IF(P12="","",($Q$40*Z12))</f>
        <v/>
      </c>
      <c r="AH12" s="646"/>
      <c r="AI12" s="647"/>
      <c r="AJ12" s="650"/>
      <c r="AK12" s="661"/>
      <c r="AL12" s="661"/>
      <c r="AM12" s="661"/>
      <c r="AN12" s="661"/>
      <c r="AO12" s="662"/>
      <c r="AP12" s="665"/>
      <c r="AQ12" s="661"/>
      <c r="AR12" s="661"/>
      <c r="AS12" s="661"/>
      <c r="AT12" s="657"/>
      <c r="AU12" s="660"/>
      <c r="AV12" s="666"/>
    </row>
    <row r="13" spans="1:49" s="24" customFormat="1" ht="8.1" customHeight="1" x14ac:dyDescent="0.2">
      <c r="A13" s="613"/>
      <c r="B13" s="614"/>
      <c r="C13" s="615"/>
      <c r="D13" s="652"/>
      <c r="E13" s="655"/>
      <c r="F13" s="656"/>
      <c r="G13" s="599"/>
      <c r="H13" s="599"/>
      <c r="I13" s="92"/>
      <c r="J13" s="92"/>
      <c r="K13" s="599"/>
      <c r="L13" s="599"/>
      <c r="M13" s="572"/>
      <c r="N13" s="572"/>
      <c r="O13" s="572"/>
      <c r="P13" s="572"/>
      <c r="Q13" s="572"/>
      <c r="R13" s="670"/>
      <c r="S13" s="630"/>
      <c r="T13" s="631"/>
      <c r="U13" s="655"/>
      <c r="V13" s="675"/>
      <c r="W13" s="675"/>
      <c r="X13" s="675"/>
      <c r="Y13" s="656"/>
      <c r="Z13" s="678"/>
      <c r="AA13" s="679"/>
      <c r="AB13" s="586"/>
      <c r="AC13" s="586"/>
      <c r="AD13" s="604"/>
      <c r="AE13" s="604"/>
      <c r="AF13" s="604"/>
      <c r="AG13" s="608"/>
      <c r="AH13" s="609"/>
      <c r="AI13" s="610"/>
      <c r="AJ13" s="663"/>
      <c r="AK13" s="570"/>
      <c r="AL13" s="570"/>
      <c r="AM13" s="570"/>
      <c r="AN13" s="570"/>
      <c r="AO13" s="664"/>
      <c r="AP13" s="570"/>
      <c r="AQ13" s="570"/>
      <c r="AR13" s="570"/>
      <c r="AS13" s="570"/>
      <c r="AT13" s="667"/>
      <c r="AU13" s="667"/>
      <c r="AV13" s="668"/>
    </row>
    <row r="14" spans="1:49" s="24" customFormat="1" ht="8.1" customHeight="1" x14ac:dyDescent="0.2">
      <c r="A14" s="639"/>
      <c r="B14" s="640"/>
      <c r="C14" s="563"/>
      <c r="D14" s="592"/>
      <c r="E14" s="595" t="str">
        <f>IF(A14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4" s="596"/>
      <c r="G14" s="598"/>
      <c r="H14" s="599"/>
      <c r="I14" s="92"/>
      <c r="J14" s="92"/>
      <c r="K14" s="571"/>
      <c r="L14" s="599"/>
      <c r="M14" s="576"/>
      <c r="N14" s="572"/>
      <c r="O14" s="572"/>
      <c r="P14" s="576"/>
      <c r="Q14" s="572"/>
      <c r="R14" s="577" t="str">
        <f>IF(P14="","",(ROUND(C14*E14,2)))</f>
        <v/>
      </c>
      <c r="S14" s="579" t="str">
        <f>IF(M14="","",((M14-RIGHT(M14,2))/100)+(RIGHT(M14,2)/60))</f>
        <v/>
      </c>
      <c r="T14" s="581" t="str">
        <f>IF(P14="","",((P14-RIGHT(P14,2))/100)+(RIGHT(P14,2)/60))</f>
        <v/>
      </c>
      <c r="U14" s="583" t="str">
        <f>IF(P14="","",(INT(Z14)&amp;" + "&amp;ROUND((Z14-INT(Z14))*60,0)))</f>
        <v/>
      </c>
      <c r="V14" s="583"/>
      <c r="W14" s="583"/>
      <c r="X14" s="583"/>
      <c r="Y14" s="583"/>
      <c r="Z14" s="586" t="str">
        <f>IF(T14="","",ROUND((T14-S14),2))</f>
        <v/>
      </c>
      <c r="AA14" s="641"/>
      <c r="AB14" s="586" t="str">
        <f>IF(P14="","",(Z14+AB12))</f>
        <v/>
      </c>
      <c r="AC14" s="586"/>
      <c r="AD14" s="602"/>
      <c r="AE14" s="603"/>
      <c r="AF14" s="603"/>
      <c r="AG14" s="605" t="str">
        <f>IF(P14="","",($Q$40*Z14))</f>
        <v/>
      </c>
      <c r="AH14" s="606"/>
      <c r="AI14" s="607"/>
      <c r="AJ14" s="563"/>
      <c r="AK14" s="634"/>
      <c r="AL14" s="634"/>
      <c r="AM14" s="634"/>
      <c r="AN14" s="634"/>
      <c r="AO14" s="635"/>
      <c r="AP14" s="571"/>
      <c r="AQ14" s="572"/>
      <c r="AR14" s="572"/>
      <c r="AS14" s="572"/>
      <c r="AT14" s="571"/>
      <c r="AU14" s="572"/>
      <c r="AV14" s="573"/>
    </row>
    <row r="15" spans="1:49" s="24" customFormat="1" ht="8.1" customHeight="1" x14ac:dyDescent="0.2">
      <c r="A15" s="613"/>
      <c r="B15" s="614"/>
      <c r="C15" s="615"/>
      <c r="D15" s="616"/>
      <c r="E15" s="596"/>
      <c r="F15" s="596"/>
      <c r="G15" s="617"/>
      <c r="H15" s="599"/>
      <c r="I15" s="92"/>
      <c r="J15" s="92"/>
      <c r="K15" s="599"/>
      <c r="L15" s="599"/>
      <c r="M15" s="572"/>
      <c r="N15" s="572"/>
      <c r="O15" s="572"/>
      <c r="P15" s="572"/>
      <c r="Q15" s="572"/>
      <c r="R15" s="629"/>
      <c r="S15" s="630"/>
      <c r="T15" s="631"/>
      <c r="U15" s="583"/>
      <c r="V15" s="583"/>
      <c r="W15" s="583"/>
      <c r="X15" s="583"/>
      <c r="Y15" s="583"/>
      <c r="Z15" s="641"/>
      <c r="AA15" s="641"/>
      <c r="AB15" s="586"/>
      <c r="AC15" s="586"/>
      <c r="AD15" s="604"/>
      <c r="AE15" s="604"/>
      <c r="AF15" s="604"/>
      <c r="AG15" s="608"/>
      <c r="AH15" s="609"/>
      <c r="AI15" s="610"/>
      <c r="AJ15" s="636"/>
      <c r="AK15" s="637"/>
      <c r="AL15" s="637"/>
      <c r="AM15" s="637"/>
      <c r="AN15" s="637"/>
      <c r="AO15" s="638"/>
      <c r="AP15" s="572"/>
      <c r="AQ15" s="572"/>
      <c r="AR15" s="572"/>
      <c r="AS15" s="572"/>
      <c r="AT15" s="572"/>
      <c r="AU15" s="572"/>
      <c r="AV15" s="573"/>
    </row>
    <row r="16" spans="1:49" ht="8.1" customHeight="1" x14ac:dyDescent="0.2">
      <c r="A16" s="639"/>
      <c r="B16" s="640"/>
      <c r="C16" s="563"/>
      <c r="D16" s="592"/>
      <c r="E16" s="595" t="str">
        <f>IF(A16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6" s="596"/>
      <c r="G16" s="598"/>
      <c r="H16" s="599"/>
      <c r="I16" s="92"/>
      <c r="J16" s="92"/>
      <c r="K16" s="571"/>
      <c r="L16" s="599"/>
      <c r="M16" s="576"/>
      <c r="N16" s="572"/>
      <c r="O16" s="572"/>
      <c r="P16" s="576"/>
      <c r="Q16" s="572"/>
      <c r="R16" s="577" t="str">
        <f>IF(P16="","",(ROUND(C16*E16,2)))</f>
        <v/>
      </c>
      <c r="S16" s="579" t="str">
        <f>IF(M16="","",((M16-RIGHT(M16,2))/100)+(RIGHT(M16,2)/60))</f>
        <v/>
      </c>
      <c r="T16" s="581" t="str">
        <f>IF(P16="","",((P16-RIGHT(P16,2))/100)+(RIGHT(P16,2)/60))</f>
        <v/>
      </c>
      <c r="U16" s="583" t="str">
        <f>IF(P16="","",(INT(Z16)&amp;" + "&amp;ROUND((Z16-INT(Z16))*60,0)))</f>
        <v/>
      </c>
      <c r="V16" s="583"/>
      <c r="W16" s="583"/>
      <c r="X16" s="583"/>
      <c r="Y16" s="583"/>
      <c r="Z16" s="586" t="str">
        <f>IF(T16="","",ROUND((T16-S16),2))</f>
        <v/>
      </c>
      <c r="AA16" s="586"/>
      <c r="AB16" s="586" t="str">
        <f>IF(P16="","",(Z16+AB14))</f>
        <v/>
      </c>
      <c r="AC16" s="586"/>
      <c r="AD16" s="602"/>
      <c r="AE16" s="603"/>
      <c r="AF16" s="603"/>
      <c r="AG16" s="605" t="str">
        <f>IF(P16="","",($Q$40*Z16))</f>
        <v/>
      </c>
      <c r="AH16" s="606"/>
      <c r="AI16" s="607"/>
      <c r="AJ16" s="563"/>
      <c r="AK16" s="634"/>
      <c r="AL16" s="634"/>
      <c r="AM16" s="634"/>
      <c r="AN16" s="634"/>
      <c r="AO16" s="635"/>
      <c r="AP16" s="569"/>
      <c r="AQ16" s="570"/>
      <c r="AR16" s="570"/>
      <c r="AS16" s="570"/>
      <c r="AT16" s="571"/>
      <c r="AU16" s="572"/>
      <c r="AV16" s="573"/>
    </row>
    <row r="17" spans="1:48" ht="8.1" customHeight="1" x14ac:dyDescent="0.2">
      <c r="A17" s="613"/>
      <c r="B17" s="614"/>
      <c r="C17" s="615"/>
      <c r="D17" s="616"/>
      <c r="E17" s="596"/>
      <c r="F17" s="596"/>
      <c r="G17" s="617"/>
      <c r="H17" s="599"/>
      <c r="I17" s="92"/>
      <c r="J17" s="92"/>
      <c r="K17" s="599"/>
      <c r="L17" s="599"/>
      <c r="M17" s="572"/>
      <c r="N17" s="572"/>
      <c r="O17" s="572"/>
      <c r="P17" s="572"/>
      <c r="Q17" s="572"/>
      <c r="R17" s="629"/>
      <c r="S17" s="630"/>
      <c r="T17" s="631"/>
      <c r="U17" s="583"/>
      <c r="V17" s="583"/>
      <c r="W17" s="583"/>
      <c r="X17" s="583"/>
      <c r="Y17" s="583"/>
      <c r="Z17" s="586"/>
      <c r="AA17" s="586"/>
      <c r="AB17" s="586"/>
      <c r="AC17" s="586"/>
      <c r="AD17" s="604"/>
      <c r="AE17" s="604"/>
      <c r="AF17" s="604"/>
      <c r="AG17" s="608"/>
      <c r="AH17" s="609"/>
      <c r="AI17" s="610"/>
      <c r="AJ17" s="636"/>
      <c r="AK17" s="637"/>
      <c r="AL17" s="637"/>
      <c r="AM17" s="637"/>
      <c r="AN17" s="637"/>
      <c r="AO17" s="638"/>
      <c r="AP17" s="627"/>
      <c r="AQ17" s="627"/>
      <c r="AR17" s="627"/>
      <c r="AS17" s="627"/>
      <c r="AT17" s="572"/>
      <c r="AU17" s="572"/>
      <c r="AV17" s="573"/>
    </row>
    <row r="18" spans="1:48" ht="8.1" customHeight="1" x14ac:dyDescent="0.2">
      <c r="A18" s="639"/>
      <c r="B18" s="640"/>
      <c r="C18" s="563"/>
      <c r="D18" s="592"/>
      <c r="E18" s="595" t="str">
        <f>IF(A18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8" s="596"/>
      <c r="G18" s="598"/>
      <c r="H18" s="599"/>
      <c r="I18" s="92"/>
      <c r="J18" s="92"/>
      <c r="K18" s="571"/>
      <c r="L18" s="599"/>
      <c r="M18" s="576"/>
      <c r="N18" s="572"/>
      <c r="O18" s="572"/>
      <c r="P18" s="576"/>
      <c r="Q18" s="572"/>
      <c r="R18" s="577" t="str">
        <f>IF(P18="","",(ROUND(C18*E18,2)))</f>
        <v/>
      </c>
      <c r="S18" s="579" t="str">
        <f>IF(M18="","",((M18-RIGHT(M18,2))/100)+(RIGHT(M18,2)/60))</f>
        <v/>
      </c>
      <c r="T18" s="581" t="str">
        <f>IF(P18="","",((P18-RIGHT(P18,2))/100)+(RIGHT(P18,2)/60))</f>
        <v/>
      </c>
      <c r="U18" s="583" t="str">
        <f>IF(P18="","",(INT(Z18)&amp;" + "&amp;ROUND((Z18-INT(Z18))*60,0)))</f>
        <v/>
      </c>
      <c r="V18" s="583"/>
      <c r="W18" s="583"/>
      <c r="X18" s="583"/>
      <c r="Y18" s="583"/>
      <c r="Z18" s="586" t="str">
        <f>IF(T18="","",ROUND((T18-S18),2))</f>
        <v/>
      </c>
      <c r="AA18" s="586"/>
      <c r="AB18" s="586" t="str">
        <f>IF(P18="","",(Z18+AB16))</f>
        <v/>
      </c>
      <c r="AC18" s="586"/>
      <c r="AD18" s="602"/>
      <c r="AE18" s="603"/>
      <c r="AF18" s="603"/>
      <c r="AG18" s="605" t="str">
        <f>IF(P18="","",($Q$40*Z18))</f>
        <v/>
      </c>
      <c r="AH18" s="606"/>
      <c r="AI18" s="607"/>
      <c r="AJ18" s="563"/>
      <c r="AK18" s="634"/>
      <c r="AL18" s="634"/>
      <c r="AM18" s="634"/>
      <c r="AN18" s="634"/>
      <c r="AO18" s="635"/>
      <c r="AP18" s="569"/>
      <c r="AQ18" s="570"/>
      <c r="AR18" s="570"/>
      <c r="AS18" s="570"/>
      <c r="AT18" s="571"/>
      <c r="AU18" s="572"/>
      <c r="AV18" s="573"/>
    </row>
    <row r="19" spans="1:48" ht="8.1" customHeight="1" x14ac:dyDescent="0.2">
      <c r="A19" s="613"/>
      <c r="B19" s="614"/>
      <c r="C19" s="615"/>
      <c r="D19" s="616"/>
      <c r="E19" s="596"/>
      <c r="F19" s="596"/>
      <c r="G19" s="617"/>
      <c r="H19" s="599"/>
      <c r="I19" s="92"/>
      <c r="J19" s="92"/>
      <c r="K19" s="599"/>
      <c r="L19" s="599"/>
      <c r="M19" s="572"/>
      <c r="N19" s="572"/>
      <c r="O19" s="572"/>
      <c r="P19" s="572"/>
      <c r="Q19" s="572"/>
      <c r="R19" s="629"/>
      <c r="S19" s="630"/>
      <c r="T19" s="631"/>
      <c r="U19" s="583"/>
      <c r="V19" s="583"/>
      <c r="W19" s="583"/>
      <c r="X19" s="583"/>
      <c r="Y19" s="583"/>
      <c r="Z19" s="586"/>
      <c r="AA19" s="586"/>
      <c r="AB19" s="586"/>
      <c r="AC19" s="586"/>
      <c r="AD19" s="604"/>
      <c r="AE19" s="604"/>
      <c r="AF19" s="604"/>
      <c r="AG19" s="608"/>
      <c r="AH19" s="609"/>
      <c r="AI19" s="610"/>
      <c r="AJ19" s="636"/>
      <c r="AK19" s="637"/>
      <c r="AL19" s="637"/>
      <c r="AM19" s="637"/>
      <c r="AN19" s="637"/>
      <c r="AO19" s="638"/>
      <c r="AP19" s="627"/>
      <c r="AQ19" s="627"/>
      <c r="AR19" s="627"/>
      <c r="AS19" s="627"/>
      <c r="AT19" s="572"/>
      <c r="AU19" s="572"/>
      <c r="AV19" s="573"/>
    </row>
    <row r="20" spans="1:48" ht="8.1" customHeight="1" x14ac:dyDescent="0.2">
      <c r="A20" s="611"/>
      <c r="B20" s="612"/>
      <c r="C20" s="563"/>
      <c r="D20" s="592"/>
      <c r="E20" s="595" t="str">
        <f>IF(A20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0" s="596"/>
      <c r="G20" s="598"/>
      <c r="H20" s="599"/>
      <c r="I20" s="92"/>
      <c r="J20" s="92"/>
      <c r="K20" s="571"/>
      <c r="L20" s="599"/>
      <c r="M20" s="576"/>
      <c r="N20" s="572"/>
      <c r="O20" s="572"/>
      <c r="P20" s="576"/>
      <c r="Q20" s="572"/>
      <c r="R20" s="577" t="str">
        <f>IF(P20="","",(ROUND(C20*E20,2)))</f>
        <v/>
      </c>
      <c r="S20" s="579" t="str">
        <f>IF(M20="","",((M20-RIGHT(M20,2))/100)+(RIGHT(M20,2)/60))</f>
        <v/>
      </c>
      <c r="T20" s="581" t="str">
        <f>IF(P20="","",((P20-RIGHT(P20,2))/100)+(RIGHT(P20,2)/60))</f>
        <v/>
      </c>
      <c r="U20" s="583" t="str">
        <f>IF(P20="","",(INT(Z20)&amp;" + "&amp;ROUND((Z20-INT(Z20))*60,0)))</f>
        <v/>
      </c>
      <c r="V20" s="583"/>
      <c r="W20" s="583"/>
      <c r="X20" s="583"/>
      <c r="Y20" s="583"/>
      <c r="Z20" s="586" t="str">
        <f>IF(T20="","",ROUND((T20-S20),2))</f>
        <v/>
      </c>
      <c r="AA20" s="586"/>
      <c r="AB20" s="586" t="str">
        <f>IF(P20="","",(Z20+AB18))</f>
        <v/>
      </c>
      <c r="AC20" s="586"/>
      <c r="AD20" s="602"/>
      <c r="AE20" s="603"/>
      <c r="AF20" s="603"/>
      <c r="AG20" s="605" t="str">
        <f>IF(P20="","",($Q$40*Z20))</f>
        <v/>
      </c>
      <c r="AH20" s="606"/>
      <c r="AI20" s="607"/>
      <c r="AJ20" s="563"/>
      <c r="AK20" s="634"/>
      <c r="AL20" s="634"/>
      <c r="AM20" s="634"/>
      <c r="AN20" s="634"/>
      <c r="AO20" s="635"/>
      <c r="AP20" s="569"/>
      <c r="AQ20" s="570"/>
      <c r="AR20" s="570"/>
      <c r="AS20" s="570"/>
      <c r="AT20" s="571"/>
      <c r="AU20" s="572"/>
      <c r="AV20" s="573"/>
    </row>
    <row r="21" spans="1:48" ht="8.1" customHeight="1" x14ac:dyDescent="0.2">
      <c r="A21" s="613"/>
      <c r="B21" s="614"/>
      <c r="C21" s="615"/>
      <c r="D21" s="616"/>
      <c r="E21" s="596"/>
      <c r="F21" s="596"/>
      <c r="G21" s="617"/>
      <c r="H21" s="599"/>
      <c r="I21" s="92"/>
      <c r="J21" s="92"/>
      <c r="K21" s="599"/>
      <c r="L21" s="599"/>
      <c r="M21" s="572"/>
      <c r="N21" s="572"/>
      <c r="O21" s="572"/>
      <c r="P21" s="572"/>
      <c r="Q21" s="572"/>
      <c r="R21" s="629"/>
      <c r="S21" s="630"/>
      <c r="T21" s="631"/>
      <c r="U21" s="583"/>
      <c r="V21" s="583"/>
      <c r="W21" s="583"/>
      <c r="X21" s="583"/>
      <c r="Y21" s="583"/>
      <c r="Z21" s="586"/>
      <c r="AA21" s="586"/>
      <c r="AB21" s="586"/>
      <c r="AC21" s="586"/>
      <c r="AD21" s="604"/>
      <c r="AE21" s="604"/>
      <c r="AF21" s="604"/>
      <c r="AG21" s="608"/>
      <c r="AH21" s="609"/>
      <c r="AI21" s="610"/>
      <c r="AJ21" s="636"/>
      <c r="AK21" s="637"/>
      <c r="AL21" s="637"/>
      <c r="AM21" s="637"/>
      <c r="AN21" s="637"/>
      <c r="AO21" s="638"/>
      <c r="AP21" s="627"/>
      <c r="AQ21" s="627"/>
      <c r="AR21" s="627"/>
      <c r="AS21" s="627"/>
      <c r="AT21" s="572"/>
      <c r="AU21" s="572"/>
      <c r="AV21" s="573"/>
    </row>
    <row r="22" spans="1:48" ht="8.1" customHeight="1" x14ac:dyDescent="0.2">
      <c r="A22" s="639"/>
      <c r="B22" s="640"/>
      <c r="C22" s="563"/>
      <c r="D22" s="592"/>
      <c r="E22" s="595" t="str">
        <f>IF(A22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2" s="596"/>
      <c r="G22" s="598"/>
      <c r="H22" s="599"/>
      <c r="I22" s="92"/>
      <c r="J22" s="92"/>
      <c r="K22" s="598"/>
      <c r="L22" s="599"/>
      <c r="M22" s="576"/>
      <c r="N22" s="572"/>
      <c r="O22" s="572"/>
      <c r="P22" s="576"/>
      <c r="Q22" s="572"/>
      <c r="R22" s="577" t="str">
        <f>IF(P22="","",(ROUND(C22*E22,2)))</f>
        <v/>
      </c>
      <c r="S22" s="579" t="str">
        <f>IF(M22="","",((M22-RIGHT(M22,2))/100)+(RIGHT(M22,2)/60))</f>
        <v/>
      </c>
      <c r="T22" s="581" t="str">
        <f>IF(P22="","",((P22-RIGHT(P22,2))/100)+(RIGHT(P22,2)/60))</f>
        <v/>
      </c>
      <c r="U22" s="633" t="str">
        <f>IF(P22="","",(INT(Z22)&amp;" + "&amp;ROUND((Z22-INT(Z22))*60,0)))</f>
        <v/>
      </c>
      <c r="V22" s="596"/>
      <c r="W22" s="596"/>
      <c r="X22" s="596"/>
      <c r="Y22" s="596"/>
      <c r="Z22" s="586" t="str">
        <f>IF(T22="","",ROUND((T22-S22),2))</f>
        <v/>
      </c>
      <c r="AA22" s="632"/>
      <c r="AB22" s="586" t="str">
        <f>IF(P22="","",(Z22+AB20))</f>
        <v/>
      </c>
      <c r="AC22" s="632"/>
      <c r="AD22" s="602"/>
      <c r="AE22" s="603"/>
      <c r="AF22" s="603"/>
      <c r="AG22" s="605" t="str">
        <f>IF(P22="","",($Q$40*Z22))</f>
        <v/>
      </c>
      <c r="AH22" s="606"/>
      <c r="AI22" s="607"/>
      <c r="AJ22" s="563"/>
      <c r="AK22" s="634"/>
      <c r="AL22" s="634"/>
      <c r="AM22" s="634"/>
      <c r="AN22" s="634"/>
      <c r="AO22" s="635"/>
      <c r="AP22" s="569"/>
      <c r="AQ22" s="570"/>
      <c r="AR22" s="570"/>
      <c r="AS22" s="570"/>
      <c r="AT22" s="571"/>
      <c r="AU22" s="572"/>
      <c r="AV22" s="573"/>
    </row>
    <row r="23" spans="1:48" ht="8.1" customHeight="1" x14ac:dyDescent="0.2">
      <c r="A23" s="613"/>
      <c r="B23" s="614"/>
      <c r="C23" s="615"/>
      <c r="D23" s="616"/>
      <c r="E23" s="596"/>
      <c r="F23" s="596"/>
      <c r="G23" s="617"/>
      <c r="H23" s="599"/>
      <c r="I23" s="92"/>
      <c r="J23" s="92"/>
      <c r="K23" s="617"/>
      <c r="L23" s="599"/>
      <c r="M23" s="572"/>
      <c r="N23" s="572"/>
      <c r="O23" s="572"/>
      <c r="P23" s="572"/>
      <c r="Q23" s="572"/>
      <c r="R23" s="629"/>
      <c r="S23" s="630"/>
      <c r="T23" s="631"/>
      <c r="U23" s="596"/>
      <c r="V23" s="596"/>
      <c r="W23" s="596"/>
      <c r="X23" s="596"/>
      <c r="Y23" s="596"/>
      <c r="Z23" s="632"/>
      <c r="AA23" s="632"/>
      <c r="AB23" s="632"/>
      <c r="AC23" s="632"/>
      <c r="AD23" s="604"/>
      <c r="AE23" s="604"/>
      <c r="AF23" s="604"/>
      <c r="AG23" s="608"/>
      <c r="AH23" s="609"/>
      <c r="AI23" s="610"/>
      <c r="AJ23" s="636"/>
      <c r="AK23" s="637"/>
      <c r="AL23" s="637"/>
      <c r="AM23" s="637"/>
      <c r="AN23" s="637"/>
      <c r="AO23" s="638"/>
      <c r="AP23" s="627"/>
      <c r="AQ23" s="627"/>
      <c r="AR23" s="627"/>
      <c r="AS23" s="627"/>
      <c r="AT23" s="572"/>
      <c r="AU23" s="572"/>
      <c r="AV23" s="573"/>
    </row>
    <row r="24" spans="1:48" ht="8.1" customHeight="1" x14ac:dyDescent="0.2">
      <c r="A24" s="611"/>
      <c r="B24" s="612"/>
      <c r="C24" s="563"/>
      <c r="D24" s="592"/>
      <c r="E24" s="595" t="str">
        <f>IF(A24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4" s="596"/>
      <c r="G24" s="598"/>
      <c r="H24" s="599"/>
      <c r="I24" s="92"/>
      <c r="J24" s="92"/>
      <c r="K24" s="571"/>
      <c r="L24" s="599"/>
      <c r="M24" s="576"/>
      <c r="N24" s="572"/>
      <c r="O24" s="572"/>
      <c r="P24" s="576"/>
      <c r="Q24" s="572"/>
      <c r="R24" s="577" t="str">
        <f>IF(P24="","",(ROUND(C24*E24,2)))</f>
        <v/>
      </c>
      <c r="S24" s="579" t="str">
        <f>IF(M24="","",((M24-RIGHT(M24,2))/100)+(RIGHT(M24,2)/60))</f>
        <v/>
      </c>
      <c r="T24" s="581" t="str">
        <f>IF(P24="","",((P24-RIGHT(P24,2))/100)+(RIGHT(P24,2)/60))</f>
        <v/>
      </c>
      <c r="U24" s="633" t="str">
        <f>IF(P24="","",(INT(Z24)&amp;" + "&amp;ROUND((Z24-INT(Z24))*60,0)))</f>
        <v/>
      </c>
      <c r="V24" s="596"/>
      <c r="W24" s="596"/>
      <c r="X24" s="596"/>
      <c r="Y24" s="596"/>
      <c r="Z24" s="586" t="str">
        <f>IF(T24="","",ROUND((T24-S24),2))</f>
        <v/>
      </c>
      <c r="AA24" s="632"/>
      <c r="AB24" s="586" t="str">
        <f>IF(P24="","",(Z24+AB22))</f>
        <v/>
      </c>
      <c r="AC24" s="632"/>
      <c r="AD24" s="602"/>
      <c r="AE24" s="603"/>
      <c r="AF24" s="603"/>
      <c r="AG24" s="605" t="str">
        <f>IF(P24="","",($Q$40*Z24))</f>
        <v/>
      </c>
      <c r="AH24" s="606"/>
      <c r="AI24" s="607"/>
      <c r="AJ24" s="563"/>
      <c r="AK24" s="564"/>
      <c r="AL24" s="564"/>
      <c r="AM24" s="564"/>
      <c r="AN24" s="564"/>
      <c r="AO24" s="565"/>
      <c r="AP24" s="569"/>
      <c r="AQ24" s="570"/>
      <c r="AR24" s="570"/>
      <c r="AS24" s="570"/>
      <c r="AT24" s="571"/>
      <c r="AU24" s="572"/>
      <c r="AV24" s="573"/>
    </row>
    <row r="25" spans="1:48" ht="8.1" customHeight="1" x14ac:dyDescent="0.2">
      <c r="A25" s="613"/>
      <c r="B25" s="614"/>
      <c r="C25" s="615"/>
      <c r="D25" s="616"/>
      <c r="E25" s="596"/>
      <c r="F25" s="596"/>
      <c r="G25" s="617"/>
      <c r="H25" s="599"/>
      <c r="I25" s="92"/>
      <c r="J25" s="92"/>
      <c r="K25" s="599"/>
      <c r="L25" s="599"/>
      <c r="M25" s="572"/>
      <c r="N25" s="572"/>
      <c r="O25" s="572"/>
      <c r="P25" s="572"/>
      <c r="Q25" s="572"/>
      <c r="R25" s="629"/>
      <c r="S25" s="630"/>
      <c r="T25" s="631"/>
      <c r="U25" s="596"/>
      <c r="V25" s="596"/>
      <c r="W25" s="596"/>
      <c r="X25" s="596"/>
      <c r="Y25" s="596"/>
      <c r="Z25" s="632"/>
      <c r="AA25" s="632"/>
      <c r="AB25" s="632"/>
      <c r="AC25" s="632"/>
      <c r="AD25" s="604"/>
      <c r="AE25" s="604"/>
      <c r="AF25" s="604"/>
      <c r="AG25" s="608"/>
      <c r="AH25" s="609"/>
      <c r="AI25" s="610"/>
      <c r="AJ25" s="626"/>
      <c r="AK25" s="627"/>
      <c r="AL25" s="627"/>
      <c r="AM25" s="627"/>
      <c r="AN25" s="627"/>
      <c r="AO25" s="628"/>
      <c r="AP25" s="627"/>
      <c r="AQ25" s="627"/>
      <c r="AR25" s="627"/>
      <c r="AS25" s="627"/>
      <c r="AT25" s="572"/>
      <c r="AU25" s="572"/>
      <c r="AV25" s="573"/>
    </row>
    <row r="26" spans="1:48" ht="8.1" customHeight="1" x14ac:dyDescent="0.2">
      <c r="A26" s="611"/>
      <c r="B26" s="612"/>
      <c r="C26" s="563"/>
      <c r="D26" s="592"/>
      <c r="E26" s="595" t="str">
        <f>IF(A26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6" s="596"/>
      <c r="G26" s="598"/>
      <c r="H26" s="599"/>
      <c r="I26" s="92"/>
      <c r="J26" s="92"/>
      <c r="K26" s="571"/>
      <c r="L26" s="599"/>
      <c r="M26" s="576"/>
      <c r="N26" s="572"/>
      <c r="O26" s="572"/>
      <c r="P26" s="576"/>
      <c r="Q26" s="572"/>
      <c r="R26" s="577" t="str">
        <f>IF(P26="","",(ROUND(C26*E26,2)))</f>
        <v/>
      </c>
      <c r="S26" s="579" t="str">
        <f>IF(M26="","",((M26-RIGHT(M26,2))/100)+(RIGHT(M26,2)/60))</f>
        <v/>
      </c>
      <c r="T26" s="581" t="str">
        <f>IF(P26="","",((P26-RIGHT(P26,2))/100)+(RIGHT(P26,2)/60))</f>
        <v/>
      </c>
      <c r="U26" s="583" t="str">
        <f>IF(P26="","",(INT(Z26)&amp;" + "&amp;ROUND((Z26-INT(Z26))*60,0)))</f>
        <v/>
      </c>
      <c r="V26" s="583"/>
      <c r="W26" s="583"/>
      <c r="X26" s="583"/>
      <c r="Y26" s="583"/>
      <c r="Z26" s="586" t="str">
        <f>IF(T26="","",ROUND((T26-S26),2))</f>
        <v/>
      </c>
      <c r="AA26" s="586"/>
      <c r="AB26" s="586" t="str">
        <f>IF(P26="","",(Z26+AB24))</f>
        <v/>
      </c>
      <c r="AC26" s="586"/>
      <c r="AD26" s="602"/>
      <c r="AE26" s="603"/>
      <c r="AF26" s="603"/>
      <c r="AG26" s="605" t="str">
        <f>IF(P26="","",($Q$40*Z26))</f>
        <v/>
      </c>
      <c r="AH26" s="606"/>
      <c r="AI26" s="607"/>
      <c r="AJ26" s="563"/>
      <c r="AK26" s="564"/>
      <c r="AL26" s="564"/>
      <c r="AM26" s="564"/>
      <c r="AN26" s="564"/>
      <c r="AO26" s="565"/>
      <c r="AP26" s="569"/>
      <c r="AQ26" s="570"/>
      <c r="AR26" s="570"/>
      <c r="AS26" s="570"/>
      <c r="AT26" s="571"/>
      <c r="AU26" s="572"/>
      <c r="AV26" s="573"/>
    </row>
    <row r="27" spans="1:48" ht="8.1" customHeight="1" x14ac:dyDescent="0.2">
      <c r="A27" s="613"/>
      <c r="B27" s="614"/>
      <c r="C27" s="615"/>
      <c r="D27" s="616"/>
      <c r="E27" s="596"/>
      <c r="F27" s="596"/>
      <c r="G27" s="617"/>
      <c r="H27" s="599"/>
      <c r="I27" s="92"/>
      <c r="J27" s="92"/>
      <c r="K27" s="599"/>
      <c r="L27" s="599"/>
      <c r="M27" s="572"/>
      <c r="N27" s="572"/>
      <c r="O27" s="572"/>
      <c r="P27" s="572"/>
      <c r="Q27" s="572"/>
      <c r="R27" s="629"/>
      <c r="S27" s="630"/>
      <c r="T27" s="631"/>
      <c r="U27" s="583"/>
      <c r="V27" s="583"/>
      <c r="W27" s="583"/>
      <c r="X27" s="583"/>
      <c r="Y27" s="583"/>
      <c r="Z27" s="586"/>
      <c r="AA27" s="586"/>
      <c r="AB27" s="586"/>
      <c r="AC27" s="586"/>
      <c r="AD27" s="604"/>
      <c r="AE27" s="604"/>
      <c r="AF27" s="604"/>
      <c r="AG27" s="608"/>
      <c r="AH27" s="609"/>
      <c r="AI27" s="610"/>
      <c r="AJ27" s="626"/>
      <c r="AK27" s="627"/>
      <c r="AL27" s="627"/>
      <c r="AM27" s="627"/>
      <c r="AN27" s="627"/>
      <c r="AO27" s="628"/>
      <c r="AP27" s="627"/>
      <c r="AQ27" s="627"/>
      <c r="AR27" s="627"/>
      <c r="AS27" s="627"/>
      <c r="AT27" s="572"/>
      <c r="AU27" s="572"/>
      <c r="AV27" s="573"/>
    </row>
    <row r="28" spans="1:48" ht="8.1" customHeight="1" x14ac:dyDescent="0.2">
      <c r="A28" s="611"/>
      <c r="B28" s="612"/>
      <c r="C28" s="563"/>
      <c r="D28" s="592"/>
      <c r="E28" s="595" t="str">
        <f>IF(A28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8" s="596"/>
      <c r="G28" s="598"/>
      <c r="H28" s="599"/>
      <c r="I28" s="92"/>
      <c r="J28" s="92"/>
      <c r="K28" s="571"/>
      <c r="L28" s="599"/>
      <c r="M28" s="576"/>
      <c r="N28" s="572"/>
      <c r="O28" s="572"/>
      <c r="P28" s="576"/>
      <c r="Q28" s="572"/>
      <c r="R28" s="577" t="str">
        <f>IF(P28="","",(ROUND(C28*E28,2)))</f>
        <v/>
      </c>
      <c r="S28" s="579" t="str">
        <f>IF(M28="","",((M28-RIGHT(M28,2))/100)+(RIGHT(M28,2)/60))</f>
        <v/>
      </c>
      <c r="T28" s="581" t="str">
        <f>IF(P28="","",((P28-RIGHT(P28,2))/100)+(RIGHT(P28,2)/60))</f>
        <v/>
      </c>
      <c r="U28" s="583" t="str">
        <f>IF(P28="","",(INT(Z28)&amp;" + "&amp;ROUND((Z28-INT(Z28))*60,0)))</f>
        <v/>
      </c>
      <c r="V28" s="583"/>
      <c r="W28" s="583"/>
      <c r="X28" s="583"/>
      <c r="Y28" s="583"/>
      <c r="Z28" s="586" t="str">
        <f>IF(T28="","",ROUND((T28-S28),2))</f>
        <v/>
      </c>
      <c r="AA28" s="586"/>
      <c r="AB28" s="586" t="str">
        <f>IF(P28="","",(Z28+AB26))</f>
        <v/>
      </c>
      <c r="AC28" s="586"/>
      <c r="AD28" s="602"/>
      <c r="AE28" s="603"/>
      <c r="AF28" s="603"/>
      <c r="AG28" s="605" t="str">
        <f>IF(P28="","",($Q$40*Z28))</f>
        <v/>
      </c>
      <c r="AH28" s="606"/>
      <c r="AI28" s="607"/>
      <c r="AJ28" s="563"/>
      <c r="AK28" s="564"/>
      <c r="AL28" s="564"/>
      <c r="AM28" s="564"/>
      <c r="AN28" s="564"/>
      <c r="AO28" s="565"/>
      <c r="AP28" s="569"/>
      <c r="AQ28" s="570"/>
      <c r="AR28" s="570"/>
      <c r="AS28" s="570"/>
      <c r="AT28" s="571"/>
      <c r="AU28" s="572"/>
      <c r="AV28" s="573"/>
    </row>
    <row r="29" spans="1:48" ht="8.1" customHeight="1" x14ac:dyDescent="0.2">
      <c r="A29" s="613"/>
      <c r="B29" s="614"/>
      <c r="C29" s="615"/>
      <c r="D29" s="616"/>
      <c r="E29" s="596"/>
      <c r="F29" s="596"/>
      <c r="G29" s="617"/>
      <c r="H29" s="599"/>
      <c r="I29" s="92"/>
      <c r="J29" s="92"/>
      <c r="K29" s="599"/>
      <c r="L29" s="599"/>
      <c r="M29" s="572"/>
      <c r="N29" s="572"/>
      <c r="O29" s="572"/>
      <c r="P29" s="572"/>
      <c r="Q29" s="572"/>
      <c r="R29" s="629"/>
      <c r="S29" s="630"/>
      <c r="T29" s="631"/>
      <c r="U29" s="583"/>
      <c r="V29" s="583"/>
      <c r="W29" s="583"/>
      <c r="X29" s="583"/>
      <c r="Y29" s="583"/>
      <c r="Z29" s="586"/>
      <c r="AA29" s="586"/>
      <c r="AB29" s="586"/>
      <c r="AC29" s="586"/>
      <c r="AD29" s="604"/>
      <c r="AE29" s="604"/>
      <c r="AF29" s="604"/>
      <c r="AG29" s="608"/>
      <c r="AH29" s="609"/>
      <c r="AI29" s="610"/>
      <c r="AJ29" s="626"/>
      <c r="AK29" s="627"/>
      <c r="AL29" s="627"/>
      <c r="AM29" s="627"/>
      <c r="AN29" s="627"/>
      <c r="AO29" s="628"/>
      <c r="AP29" s="627"/>
      <c r="AQ29" s="627"/>
      <c r="AR29" s="627"/>
      <c r="AS29" s="627"/>
      <c r="AT29" s="572"/>
      <c r="AU29" s="572"/>
      <c r="AV29" s="573"/>
    </row>
    <row r="30" spans="1:48" ht="8.1" customHeight="1" x14ac:dyDescent="0.2">
      <c r="A30" s="611"/>
      <c r="B30" s="612"/>
      <c r="C30" s="563"/>
      <c r="D30" s="592"/>
      <c r="E30" s="595" t="str">
        <f>IF(A30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0" s="596"/>
      <c r="G30" s="598"/>
      <c r="H30" s="599"/>
      <c r="I30" s="92"/>
      <c r="J30" s="92"/>
      <c r="K30" s="571"/>
      <c r="L30" s="599"/>
      <c r="M30" s="576"/>
      <c r="N30" s="572"/>
      <c r="O30" s="572"/>
      <c r="P30" s="576"/>
      <c r="Q30" s="572"/>
      <c r="R30" s="577" t="str">
        <f>IF(P30="","",(ROUND(C30*E30,2)))</f>
        <v/>
      </c>
      <c r="S30" s="579" t="str">
        <f>IF(M30="","",((M30-RIGHT(M30,2))/100)+(RIGHT(M30,2)/60))</f>
        <v/>
      </c>
      <c r="T30" s="581" t="str">
        <f>IF(P30="","",((P30-RIGHT(P30,2))/100)+(RIGHT(P30,2)/60))</f>
        <v/>
      </c>
      <c r="U30" s="583" t="str">
        <f>IF(P30="","",(INT(Z30)&amp;" + "&amp;ROUND((Z30-INT(Z30))*60,0)))</f>
        <v/>
      </c>
      <c r="V30" s="583"/>
      <c r="W30" s="583"/>
      <c r="X30" s="583"/>
      <c r="Y30" s="583"/>
      <c r="Z30" s="586" t="str">
        <f>IF(T30="","",ROUND((T30-S30),2))</f>
        <v/>
      </c>
      <c r="AA30" s="586"/>
      <c r="AB30" s="586" t="str">
        <f>IF(P30="","",(Z30+AB28))</f>
        <v/>
      </c>
      <c r="AC30" s="586"/>
      <c r="AD30" s="602"/>
      <c r="AE30" s="603"/>
      <c r="AF30" s="603"/>
      <c r="AG30" s="605" t="str">
        <f>IF(P30="","",($Q$40*Z30))</f>
        <v/>
      </c>
      <c r="AH30" s="606"/>
      <c r="AI30" s="607"/>
      <c r="AJ30" s="563"/>
      <c r="AK30" s="564"/>
      <c r="AL30" s="564"/>
      <c r="AM30" s="564"/>
      <c r="AN30" s="564"/>
      <c r="AO30" s="565"/>
      <c r="AP30" s="569"/>
      <c r="AQ30" s="570"/>
      <c r="AR30" s="570"/>
      <c r="AS30" s="570"/>
      <c r="AT30" s="571"/>
      <c r="AU30" s="572"/>
      <c r="AV30" s="573"/>
    </row>
    <row r="31" spans="1:48" ht="8.1" customHeight="1" x14ac:dyDescent="0.2">
      <c r="A31" s="613"/>
      <c r="B31" s="614"/>
      <c r="C31" s="615"/>
      <c r="D31" s="616"/>
      <c r="E31" s="596"/>
      <c r="F31" s="596"/>
      <c r="G31" s="617"/>
      <c r="H31" s="599"/>
      <c r="I31" s="92"/>
      <c r="J31" s="92"/>
      <c r="K31" s="599"/>
      <c r="L31" s="599"/>
      <c r="M31" s="572"/>
      <c r="N31" s="572"/>
      <c r="O31" s="572"/>
      <c r="P31" s="572"/>
      <c r="Q31" s="572"/>
      <c r="R31" s="629"/>
      <c r="S31" s="630"/>
      <c r="T31" s="631"/>
      <c r="U31" s="583"/>
      <c r="V31" s="583"/>
      <c r="W31" s="583"/>
      <c r="X31" s="583"/>
      <c r="Y31" s="583"/>
      <c r="Z31" s="586"/>
      <c r="AA31" s="586"/>
      <c r="AB31" s="586"/>
      <c r="AC31" s="586"/>
      <c r="AD31" s="604"/>
      <c r="AE31" s="604"/>
      <c r="AF31" s="604"/>
      <c r="AG31" s="608"/>
      <c r="AH31" s="609"/>
      <c r="AI31" s="610"/>
      <c r="AJ31" s="626"/>
      <c r="AK31" s="627"/>
      <c r="AL31" s="627"/>
      <c r="AM31" s="627"/>
      <c r="AN31" s="627"/>
      <c r="AO31" s="628"/>
      <c r="AP31" s="627"/>
      <c r="AQ31" s="627"/>
      <c r="AR31" s="627"/>
      <c r="AS31" s="627"/>
      <c r="AT31" s="572"/>
      <c r="AU31" s="572"/>
      <c r="AV31" s="573"/>
    </row>
    <row r="32" spans="1:48" ht="8.1" customHeight="1" x14ac:dyDescent="0.2">
      <c r="A32" s="611"/>
      <c r="B32" s="612"/>
      <c r="C32" s="563"/>
      <c r="D32" s="592"/>
      <c r="E32" s="595" t="str">
        <f>IF(A32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2" s="596"/>
      <c r="G32" s="598"/>
      <c r="H32" s="599"/>
      <c r="I32" s="92"/>
      <c r="J32" s="92"/>
      <c r="K32" s="571"/>
      <c r="L32" s="599"/>
      <c r="M32" s="576"/>
      <c r="N32" s="572"/>
      <c r="O32" s="572"/>
      <c r="P32" s="576"/>
      <c r="Q32" s="572"/>
      <c r="R32" s="577" t="str">
        <f>IF(P32="","",(ROUND(C32*E32,2)))</f>
        <v/>
      </c>
      <c r="S32" s="579" t="str">
        <f>IF(M32="","",((M32-RIGHT(M32,2))/100)+(RIGHT(M32,2)/60))</f>
        <v/>
      </c>
      <c r="T32" s="581" t="str">
        <f>IF(P32="","",((P32-RIGHT(P32,2))/100)+(RIGHT(P32,2)/60))</f>
        <v/>
      </c>
      <c r="U32" s="583" t="str">
        <f>IF(P32="","",(INT(Z32)&amp;" + "&amp;ROUND((Z32-INT(Z32))*60,0)))</f>
        <v/>
      </c>
      <c r="V32" s="583"/>
      <c r="W32" s="583"/>
      <c r="X32" s="584"/>
      <c r="Y32" s="584"/>
      <c r="Z32" s="586" t="str">
        <f>IF(T32="","",ROUND((T32-S32),2))</f>
        <v/>
      </c>
      <c r="AA32" s="586"/>
      <c r="AB32" s="586" t="str">
        <f>IF(P32="","",(Z32+AB30))</f>
        <v/>
      </c>
      <c r="AC32" s="586"/>
      <c r="AD32" s="602"/>
      <c r="AE32" s="603"/>
      <c r="AF32" s="603"/>
      <c r="AG32" s="605" t="str">
        <f>IF(P32="","",($Q$40*Z32))</f>
        <v/>
      </c>
      <c r="AH32" s="606"/>
      <c r="AI32" s="607"/>
      <c r="AJ32" s="563"/>
      <c r="AK32" s="564"/>
      <c r="AL32" s="564"/>
      <c r="AM32" s="564"/>
      <c r="AN32" s="564"/>
      <c r="AO32" s="565"/>
      <c r="AP32" s="569"/>
      <c r="AQ32" s="570"/>
      <c r="AR32" s="570"/>
      <c r="AS32" s="570"/>
      <c r="AT32" s="571"/>
      <c r="AU32" s="572"/>
      <c r="AV32" s="573"/>
    </row>
    <row r="33" spans="1:50" ht="8.1" customHeight="1" x14ac:dyDescent="0.2">
      <c r="A33" s="613"/>
      <c r="B33" s="614"/>
      <c r="C33" s="615"/>
      <c r="D33" s="616"/>
      <c r="E33" s="596"/>
      <c r="F33" s="596"/>
      <c r="G33" s="617"/>
      <c r="H33" s="599"/>
      <c r="I33" s="92"/>
      <c r="J33" s="92"/>
      <c r="K33" s="599"/>
      <c r="L33" s="599"/>
      <c r="M33" s="572"/>
      <c r="N33" s="572"/>
      <c r="O33" s="572"/>
      <c r="P33" s="572"/>
      <c r="Q33" s="572"/>
      <c r="R33" s="629"/>
      <c r="S33" s="630"/>
      <c r="T33" s="631"/>
      <c r="U33" s="584"/>
      <c r="V33" s="584"/>
      <c r="W33" s="584"/>
      <c r="X33" s="584"/>
      <c r="Y33" s="584"/>
      <c r="Z33" s="586"/>
      <c r="AA33" s="586"/>
      <c r="AB33" s="586"/>
      <c r="AC33" s="586"/>
      <c r="AD33" s="604"/>
      <c r="AE33" s="604"/>
      <c r="AF33" s="604"/>
      <c r="AG33" s="608"/>
      <c r="AH33" s="609"/>
      <c r="AI33" s="610"/>
      <c r="AJ33" s="626"/>
      <c r="AK33" s="627"/>
      <c r="AL33" s="627"/>
      <c r="AM33" s="627"/>
      <c r="AN33" s="627"/>
      <c r="AO33" s="628"/>
      <c r="AP33" s="627"/>
      <c r="AQ33" s="627"/>
      <c r="AR33" s="627"/>
      <c r="AS33" s="627"/>
      <c r="AT33" s="572"/>
      <c r="AU33" s="572"/>
      <c r="AV33" s="573"/>
    </row>
    <row r="34" spans="1:50" ht="8.1" customHeight="1" x14ac:dyDescent="0.2">
      <c r="A34" s="588"/>
      <c r="B34" s="589"/>
      <c r="C34" s="563"/>
      <c r="D34" s="592"/>
      <c r="E34" s="595" t="str">
        <f>IF(A34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4" s="596"/>
      <c r="G34" s="598"/>
      <c r="H34" s="599"/>
      <c r="I34" s="92"/>
      <c r="J34" s="92"/>
      <c r="K34" s="571"/>
      <c r="L34" s="599"/>
      <c r="M34" s="576"/>
      <c r="N34" s="572"/>
      <c r="O34" s="572"/>
      <c r="P34" s="576"/>
      <c r="Q34" s="572"/>
      <c r="R34" s="577" t="str">
        <f>IF(P34="","",(ROUND(C34*E34,2)))</f>
        <v/>
      </c>
      <c r="S34" s="579" t="str">
        <f>IF(M34="","",((M34-RIGHT(M34,2))/100)+(RIGHT(M34,2)/60))</f>
        <v/>
      </c>
      <c r="T34" s="581" t="str">
        <f>IF(P34="","",((P34-RIGHT(P34,2))/100)+(RIGHT(P34,2)/60))</f>
        <v/>
      </c>
      <c r="U34" s="583" t="str">
        <f>IF(P34="","",(INT(Z34)&amp;" + "&amp;ROUND((Z34-INT(Z34))*60,0)))</f>
        <v/>
      </c>
      <c r="V34" s="583"/>
      <c r="W34" s="583"/>
      <c r="X34" s="584"/>
      <c r="Y34" s="584"/>
      <c r="Z34" s="586" t="str">
        <f>IF(T34="","",ROUND((T34-S34),2))</f>
        <v/>
      </c>
      <c r="AA34" s="586"/>
      <c r="AB34" s="586" t="str">
        <f>IF(P34="","",(Z34+AB32))</f>
        <v/>
      </c>
      <c r="AC34" s="586"/>
      <c r="AD34" s="618"/>
      <c r="AE34" s="604"/>
      <c r="AF34" s="604"/>
      <c r="AG34" s="620" t="str">
        <f>IF(P34="","",($Q$40*Z34))</f>
        <v/>
      </c>
      <c r="AH34" s="621"/>
      <c r="AI34" s="622"/>
      <c r="AJ34" s="563"/>
      <c r="AK34" s="564"/>
      <c r="AL34" s="564"/>
      <c r="AM34" s="564"/>
      <c r="AN34" s="564"/>
      <c r="AO34" s="565"/>
      <c r="AP34" s="569"/>
      <c r="AQ34" s="570"/>
      <c r="AR34" s="570"/>
      <c r="AS34" s="570"/>
      <c r="AT34" s="571"/>
      <c r="AU34" s="572"/>
      <c r="AV34" s="573"/>
    </row>
    <row r="35" spans="1:50" ht="8.1" customHeight="1" thickBot="1" x14ac:dyDescent="0.25">
      <c r="A35" s="590"/>
      <c r="B35" s="591"/>
      <c r="C35" s="593"/>
      <c r="D35" s="594"/>
      <c r="E35" s="597"/>
      <c r="F35" s="597"/>
      <c r="G35" s="600"/>
      <c r="H35" s="601"/>
      <c r="I35" s="99"/>
      <c r="J35" s="99"/>
      <c r="K35" s="601"/>
      <c r="L35" s="601"/>
      <c r="M35" s="574"/>
      <c r="N35" s="574"/>
      <c r="O35" s="574"/>
      <c r="P35" s="574"/>
      <c r="Q35" s="574"/>
      <c r="R35" s="578"/>
      <c r="S35" s="580"/>
      <c r="T35" s="582"/>
      <c r="U35" s="585"/>
      <c r="V35" s="585"/>
      <c r="W35" s="585"/>
      <c r="X35" s="585"/>
      <c r="Y35" s="585"/>
      <c r="Z35" s="587"/>
      <c r="AA35" s="587"/>
      <c r="AB35" s="587"/>
      <c r="AC35" s="587"/>
      <c r="AD35" s="619"/>
      <c r="AE35" s="619"/>
      <c r="AF35" s="619"/>
      <c r="AG35" s="623"/>
      <c r="AH35" s="624"/>
      <c r="AI35" s="625"/>
      <c r="AJ35" s="566"/>
      <c r="AK35" s="567"/>
      <c r="AL35" s="567"/>
      <c r="AM35" s="567"/>
      <c r="AN35" s="567"/>
      <c r="AO35" s="568"/>
      <c r="AP35" s="567"/>
      <c r="AQ35" s="567"/>
      <c r="AR35" s="567"/>
      <c r="AS35" s="567"/>
      <c r="AT35" s="574"/>
      <c r="AU35" s="574"/>
      <c r="AV35" s="575"/>
    </row>
    <row r="36" spans="1:50" s="24" customFormat="1" ht="13.5" customHeight="1" thickBot="1" x14ac:dyDescent="0.25">
      <c r="A36" s="539"/>
      <c r="B36" s="540"/>
      <c r="C36" s="541" t="str">
        <f>IF(C12="","",(SUM(C12:C34)))</f>
        <v/>
      </c>
      <c r="D36" s="542"/>
      <c r="E36" s="542"/>
      <c r="F36" s="226">
        <f>IF($Q$8="  "," ",VLOOKUP($Q$8,TBDATA!$A$3:$N$90,8,0))</f>
        <v>0</v>
      </c>
      <c r="G36" s="226">
        <f>IF($Q$8="  "," ",VLOOKUP($Q$8,TBDATA!$A$3:$N$90,10,0))</f>
        <v>0</v>
      </c>
      <c r="H36" s="226">
        <f>IF($Q$8="  "," ",VLOOKUP($Q$8,TBDATA!$A$3:$N$90,12))</f>
        <v>0</v>
      </c>
      <c r="I36" s="190"/>
      <c r="J36" s="190"/>
      <c r="K36" s="191" t="s">
        <v>111</v>
      </c>
      <c r="L36" s="190"/>
      <c r="M36" s="190"/>
      <c r="N36" s="543" t="str">
        <f>IF(C2="","",C2)</f>
        <v/>
      </c>
      <c r="O36" s="544"/>
      <c r="P36" s="544"/>
      <c r="Q36" s="544"/>
      <c r="R36" s="34"/>
      <c r="S36" s="25">
        <f>IF(A39="","",((A39-RIGHT(A39,2))/100)+(RIGHT(A39,2)/60))</f>
        <v>9</v>
      </c>
      <c r="T36" s="25">
        <f>IF(E39="","",((E39-RIGHT(E39,2))/100)+(RIGHT(E39,2)/60))</f>
        <v>18</v>
      </c>
      <c r="U36" s="545" t="str">
        <f>IF(AB36="","",(INT(AB36)&amp;" + "&amp;ROUND((AB36-INT(AB36))*60,0)))</f>
        <v/>
      </c>
      <c r="V36" s="546"/>
      <c r="W36" s="546"/>
      <c r="X36" s="547"/>
      <c r="Y36" s="547"/>
      <c r="Z36" s="548" t="str">
        <f>IF(P12="","",(ROUND(SUM(Z12:AA35),2)))</f>
        <v/>
      </c>
      <c r="AA36" s="549"/>
      <c r="AB36" s="550" t="str">
        <f>IF(P12="","",(ROUND(Z36,2)))</f>
        <v/>
      </c>
      <c r="AC36" s="551"/>
      <c r="AD36" s="551"/>
      <c r="AE36" s="561"/>
      <c r="AF36" s="561"/>
      <c r="AG36" s="562" t="str">
        <f>IF(AG12="","",(SUM(AG12:AI35)))</f>
        <v/>
      </c>
      <c r="AH36" s="547"/>
      <c r="AI36" s="547"/>
      <c r="AJ36" s="547"/>
      <c r="AK36" s="561"/>
      <c r="AL36" s="561"/>
      <c r="AM36" s="561"/>
      <c r="AN36" s="561"/>
      <c r="AO36" s="561"/>
      <c r="AP36" s="561"/>
      <c r="AQ36" s="561"/>
      <c r="AR36" s="561"/>
      <c r="AS36" s="561"/>
      <c r="AT36" s="561"/>
      <c r="AU36" s="561"/>
      <c r="AV36" s="561"/>
    </row>
    <row r="37" spans="1:50" ht="17.25" customHeight="1" thickBot="1" x14ac:dyDescent="0.25">
      <c r="A37" s="521" t="s">
        <v>125</v>
      </c>
      <c r="B37" s="522"/>
      <c r="C37" s="522"/>
      <c r="D37" s="522"/>
      <c r="E37" s="522"/>
      <c r="F37" s="522"/>
      <c r="G37" s="522"/>
      <c r="H37" s="523"/>
      <c r="I37" s="80"/>
      <c r="J37" s="80"/>
      <c r="K37" s="521" t="s">
        <v>126</v>
      </c>
      <c r="L37" s="522"/>
      <c r="M37" s="522"/>
      <c r="N37" s="522"/>
      <c r="O37" s="522"/>
      <c r="P37" s="522"/>
      <c r="Q37" s="522"/>
      <c r="R37" s="522"/>
      <c r="S37" s="522"/>
      <c r="T37" s="522"/>
      <c r="U37" s="523"/>
      <c r="V37" s="80"/>
      <c r="W37" s="80"/>
      <c r="X37" s="524" t="s">
        <v>17</v>
      </c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5"/>
      <c r="AL37" s="526" t="b">
        <f>IF(G5="Sunday",1,IF(G5="Monday",2,IF(G5="Tuesday",3,IF(G5="Wednesday",4,IF(G5="Thursday",5,IF(G5="Friday",6,IF(G5="Saturday",7)))))))</f>
        <v>0</v>
      </c>
      <c r="AM37" s="527"/>
      <c r="AN37" s="527"/>
      <c r="AO37" s="527"/>
      <c r="AP37" s="527"/>
      <c r="AQ37" s="527"/>
      <c r="AR37" s="528"/>
      <c r="AS37" s="529" t="s">
        <v>127</v>
      </c>
      <c r="AT37" s="530"/>
      <c r="AU37" s="530"/>
      <c r="AV37" s="531"/>
    </row>
    <row r="38" spans="1:50" s="26" customFormat="1" ht="24.95" customHeight="1" thickBot="1" x14ac:dyDescent="0.25">
      <c r="A38" s="535" t="s">
        <v>15</v>
      </c>
      <c r="B38" s="536"/>
      <c r="C38" s="536"/>
      <c r="D38" s="536"/>
      <c r="E38" s="537" t="s">
        <v>16</v>
      </c>
      <c r="F38" s="536"/>
      <c r="G38" s="536"/>
      <c r="H38" s="538"/>
      <c r="I38" s="83"/>
      <c r="J38" s="83"/>
      <c r="K38" s="552" t="s">
        <v>15</v>
      </c>
      <c r="L38" s="553"/>
      <c r="M38" s="553"/>
      <c r="N38" s="553"/>
      <c r="O38" s="554" t="s">
        <v>16</v>
      </c>
      <c r="P38" s="555"/>
      <c r="Q38" s="555"/>
      <c r="R38" s="555"/>
      <c r="S38" s="555"/>
      <c r="T38" s="555"/>
      <c r="U38" s="556"/>
      <c r="V38" s="84" t="str">
        <f>IF(K39="","",((K39-RIGHT(K39,2))/100)+(RIGHT(K39,2)/60))</f>
        <v/>
      </c>
      <c r="W38" s="84" t="str">
        <f>IF(O39="","",((O39-RIGHT(O39,2))/100)+(RIGHT(O39,2)/60))</f>
        <v/>
      </c>
      <c r="X38" s="557" t="s">
        <v>15</v>
      </c>
      <c r="Y38" s="558"/>
      <c r="Z38" s="558"/>
      <c r="AA38" s="559"/>
      <c r="AB38" s="12"/>
      <c r="AC38" s="16" t="s">
        <v>16</v>
      </c>
      <c r="AD38" s="12"/>
      <c r="AE38" s="560" t="s">
        <v>18</v>
      </c>
      <c r="AF38" s="558"/>
      <c r="AG38" s="558"/>
      <c r="AH38" s="559"/>
      <c r="AI38" s="560" t="s">
        <v>19</v>
      </c>
      <c r="AJ38" s="558"/>
      <c r="AK38" s="558"/>
      <c r="AL38" s="558"/>
      <c r="AM38" s="558"/>
      <c r="AN38" s="559"/>
      <c r="AO38" s="560" t="s">
        <v>20</v>
      </c>
      <c r="AP38" s="558"/>
      <c r="AQ38" s="558"/>
      <c r="AR38" s="559"/>
      <c r="AS38" s="532"/>
      <c r="AT38" s="533"/>
      <c r="AU38" s="533"/>
      <c r="AV38" s="534"/>
      <c r="AX38" s="21"/>
    </row>
    <row r="39" spans="1:50" ht="24.95" customHeight="1" thickBot="1" x14ac:dyDescent="0.25">
      <c r="A39" s="510" t="s">
        <v>894</v>
      </c>
      <c r="B39" s="511"/>
      <c r="C39" s="511"/>
      <c r="D39" s="512"/>
      <c r="E39" s="513" t="s">
        <v>895</v>
      </c>
      <c r="F39" s="511"/>
      <c r="G39" s="511"/>
      <c r="H39" s="514"/>
      <c r="I39" s="54">
        <f>IF(A39="","",((A39-RIGHT(A39,2))/100)+(RIGHT(A39,2)/60))</f>
        <v>9</v>
      </c>
      <c r="J39" s="54">
        <f>IF(E39="","",((E39-RIGHT(E39,2))/100)+(RIGHT(E39,2)/60))</f>
        <v>18</v>
      </c>
      <c r="K39" s="515"/>
      <c r="L39" s="516"/>
      <c r="M39" s="516"/>
      <c r="N39" s="516"/>
      <c r="O39" s="513"/>
      <c r="P39" s="511"/>
      <c r="Q39" s="511"/>
      <c r="R39" s="511"/>
      <c r="S39" s="511"/>
      <c r="T39" s="511"/>
      <c r="U39" s="514"/>
      <c r="V39" s="102" t="str">
        <f>IF(X39="","",((X39-RIGHT(X39,2))/100)+(RIGHT(X39,2)/60))</f>
        <v/>
      </c>
      <c r="W39" s="102" t="str">
        <f>IF(AB39="","",((AB39-RIGHT(AB39,2))/100)+(RIGHT(AB39,2)/60))</f>
        <v/>
      </c>
      <c r="X39" s="510"/>
      <c r="Y39" s="517"/>
      <c r="Z39" s="490"/>
      <c r="AA39" s="491"/>
      <c r="AB39" s="518"/>
      <c r="AC39" s="519"/>
      <c r="AD39" s="520"/>
      <c r="AE39" s="486" t="str">
        <f>IF($W$39="","",($W$39-$V$39))</f>
        <v/>
      </c>
      <c r="AF39" s="487"/>
      <c r="AG39" s="487"/>
      <c r="AH39" s="488"/>
      <c r="AI39" s="489"/>
      <c r="AJ39" s="490"/>
      <c r="AK39" s="490"/>
      <c r="AL39" s="490"/>
      <c r="AM39" s="490"/>
      <c r="AN39" s="491"/>
      <c r="AO39" s="492" t="str">
        <f>IF($AB$39="","",VLOOKUP(Y4,ATDATA!$A$3:$W$61,7)*(AI39*AE39))</f>
        <v/>
      </c>
      <c r="AP39" s="493"/>
      <c r="AQ39" s="493"/>
      <c r="AR39" s="493"/>
      <c r="AS39" s="494" t="str">
        <f>IF($Y$4="","",VLOOKUP($Y$4,ATDATA!$A$3:$X$86,23,0))</f>
        <v/>
      </c>
      <c r="AT39" s="495"/>
      <c r="AU39" s="495"/>
      <c r="AV39" s="496"/>
      <c r="AW39" s="103"/>
      <c r="AX39" s="103"/>
    </row>
    <row r="40" spans="1:50" ht="20.100000000000001" customHeight="1" x14ac:dyDescent="0.2">
      <c r="A40" s="497" t="s">
        <v>128</v>
      </c>
      <c r="B40" s="498"/>
      <c r="C40" s="498"/>
      <c r="D40" s="498"/>
      <c r="E40" s="498"/>
      <c r="F40" s="499" t="str">
        <f>IF($Y$4="","",IF($C$2&lt;$AS$39,VLOOKUP($Y$4,ATDATA!$A$3:$W$86,5,0),VLOOKUP($Y$4,ATDATA!$A$3:$X$86,22,0)))</f>
        <v/>
      </c>
      <c r="G40" s="500"/>
      <c r="H40" s="500"/>
      <c r="I40" s="161"/>
      <c r="J40" s="161"/>
      <c r="K40" s="501" t="s">
        <v>201</v>
      </c>
      <c r="L40" s="502"/>
      <c r="M40" s="502"/>
      <c r="N40" s="502"/>
      <c r="O40" s="502"/>
      <c r="P40" s="502"/>
      <c r="Q40" s="503" t="str">
        <f>IF($Y$4="","",VLOOKUP($Y$4,ATDATA!$A$3:$U$86,6,0))</f>
        <v/>
      </c>
      <c r="R40" s="504"/>
      <c r="S40" s="504"/>
      <c r="T40" s="504" t="str">
        <f>IF($K$12="","",VLOOKUP($Y$4,ATDATA!$A$3:$U$61,7))</f>
        <v/>
      </c>
      <c r="U40" s="504"/>
      <c r="V40" s="504"/>
      <c r="W40" s="504" t="str">
        <f>IF($K$12="","",VLOOKUP($Y$4,ATDATA!$A$3:$U$61,7))</f>
        <v/>
      </c>
      <c r="X40" s="504"/>
      <c r="Y40" s="505"/>
      <c r="Z40" s="506" t="s">
        <v>112</v>
      </c>
      <c r="AA40" s="507"/>
      <c r="AB40" s="508"/>
      <c r="AC40" s="508"/>
      <c r="AD40" s="508"/>
      <c r="AE40" s="508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8"/>
      <c r="AQ40" s="508"/>
      <c r="AR40" s="508"/>
      <c r="AS40" s="508"/>
      <c r="AT40" s="508"/>
      <c r="AU40" s="508"/>
      <c r="AV40" s="509"/>
      <c r="AW40" s="27"/>
      <c r="AX40" s="21"/>
    </row>
    <row r="41" spans="1:50" ht="18" customHeight="1" thickBot="1" x14ac:dyDescent="0.25">
      <c r="A41" s="437" t="s">
        <v>60</v>
      </c>
      <c r="B41" s="438"/>
      <c r="C41" s="438"/>
      <c r="D41" s="438"/>
      <c r="E41" s="438"/>
      <c r="F41" s="462" t="str">
        <f>Z36</f>
        <v/>
      </c>
      <c r="G41" s="463"/>
      <c r="H41" s="463"/>
      <c r="I41" s="159"/>
      <c r="J41" s="159"/>
      <c r="K41" s="444" t="s">
        <v>200</v>
      </c>
      <c r="L41" s="464"/>
      <c r="M41" s="464"/>
      <c r="N41" s="464"/>
      <c r="O41" s="464"/>
      <c r="P41" s="464"/>
      <c r="Q41" s="465" t="str">
        <f>IF(Y4="","",($AG$36))</f>
        <v/>
      </c>
      <c r="R41" s="466"/>
      <c r="S41" s="466"/>
      <c r="T41" s="466"/>
      <c r="U41" s="466"/>
      <c r="V41" s="466"/>
      <c r="W41" s="466"/>
      <c r="X41" s="466"/>
      <c r="Y41" s="467"/>
      <c r="Z41" s="468" t="str">
        <f>IF($Y$4="","",(SUM(F43,Q41,Q42,Q43,Q44,Q46)))</f>
        <v/>
      </c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70"/>
    </row>
    <row r="42" spans="1:50" ht="21" customHeight="1" x14ac:dyDescent="0.2">
      <c r="A42" s="437" t="s">
        <v>61</v>
      </c>
      <c r="B42" s="445"/>
      <c r="C42" s="445"/>
      <c r="D42" s="445"/>
      <c r="E42" s="445"/>
      <c r="F42" s="471" t="str">
        <f>IF($W$39="","",($W$39-$V$39))</f>
        <v/>
      </c>
      <c r="G42" s="466"/>
      <c r="H42" s="466"/>
      <c r="I42" s="159"/>
      <c r="J42" s="159"/>
      <c r="K42" s="444" t="s">
        <v>199</v>
      </c>
      <c r="L42" s="464"/>
      <c r="M42" s="464"/>
      <c r="N42" s="464"/>
      <c r="O42" s="464"/>
      <c r="P42" s="464"/>
      <c r="Q42" s="465" t="str">
        <f>IF(A12="","",(SUM($R$12:$R$34)))</f>
        <v/>
      </c>
      <c r="R42" s="466"/>
      <c r="S42" s="466"/>
      <c r="T42" s="466"/>
      <c r="U42" s="466"/>
      <c r="V42" s="466"/>
      <c r="W42" s="466"/>
      <c r="X42" s="466"/>
      <c r="Y42" s="467"/>
      <c r="Z42" s="472" t="s">
        <v>134</v>
      </c>
      <c r="AA42" s="473"/>
      <c r="AB42" s="474"/>
      <c r="AC42" s="477" t="s">
        <v>104</v>
      </c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78"/>
    </row>
    <row r="43" spans="1:50" ht="20.25" customHeight="1" thickBot="1" x14ac:dyDescent="0.25">
      <c r="A43" s="482" t="s">
        <v>174</v>
      </c>
      <c r="B43" s="445"/>
      <c r="C43" s="445"/>
      <c r="D43" s="445"/>
      <c r="E43" s="445"/>
      <c r="F43" s="483" t="str">
        <f>IF(Y4="","",($AO$39))</f>
        <v/>
      </c>
      <c r="G43" s="466"/>
      <c r="H43" s="466"/>
      <c r="I43" s="159"/>
      <c r="J43" s="159"/>
      <c r="K43" s="444" t="s">
        <v>175</v>
      </c>
      <c r="L43" s="464"/>
      <c r="M43" s="464"/>
      <c r="N43" s="464"/>
      <c r="O43" s="464"/>
      <c r="P43" s="464"/>
      <c r="Q43" s="484"/>
      <c r="R43" s="484"/>
      <c r="S43" s="484"/>
      <c r="T43" s="484"/>
      <c r="U43" s="484"/>
      <c r="V43" s="484"/>
      <c r="W43" s="484"/>
      <c r="X43" s="484"/>
      <c r="Y43" s="485"/>
      <c r="Z43" s="475"/>
      <c r="AA43" s="475"/>
      <c r="AB43" s="476"/>
      <c r="AC43" s="479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1"/>
    </row>
    <row r="44" spans="1:50" ht="15" customHeight="1" x14ac:dyDescent="0.2">
      <c r="A44" s="437" t="s">
        <v>62</v>
      </c>
      <c r="B44" s="438"/>
      <c r="C44" s="438"/>
      <c r="D44" s="438"/>
      <c r="E44" s="438"/>
      <c r="F44" s="441" t="str">
        <f>IF(Y4="","",(C36))</f>
        <v/>
      </c>
      <c r="G44" s="442"/>
      <c r="H44" s="442"/>
      <c r="I44" s="162"/>
      <c r="J44" s="162"/>
      <c r="K44" s="444" t="s">
        <v>202</v>
      </c>
      <c r="L44" s="445"/>
      <c r="M44" s="445"/>
      <c r="N44" s="445"/>
      <c r="O44" s="445"/>
      <c r="P44" s="445"/>
      <c r="Q44" s="446"/>
      <c r="R44" s="447"/>
      <c r="S44" s="447"/>
      <c r="T44" s="447"/>
      <c r="U44" s="447"/>
      <c r="V44" s="447"/>
      <c r="W44" s="447"/>
      <c r="X44" s="447"/>
      <c r="Y44" s="448"/>
      <c r="Z44" s="451" t="str">
        <f>IF($C$2="","",IF(G5="NO OFF",C2-6,(C2+(WEEKDAY(C2)&gt;=AL37)*7-WEEKDAY(C2)+AL37)-7))</f>
        <v/>
      </c>
      <c r="AA44" s="397"/>
      <c r="AB44" s="452"/>
      <c r="AC44" s="433" t="str">
        <f>IF($C$2="","",Z44+1)</f>
        <v/>
      </c>
      <c r="AD44" s="434"/>
      <c r="AE44" s="435"/>
      <c r="AF44" s="420" t="str">
        <f>IF($C$2="","",Z44+2)</f>
        <v/>
      </c>
      <c r="AG44" s="434"/>
      <c r="AH44" s="435"/>
      <c r="AI44" s="420" t="str">
        <f>IF($C$2="","",Z44+3)</f>
        <v/>
      </c>
      <c r="AJ44" s="434"/>
      <c r="AK44" s="435"/>
      <c r="AL44" s="420" t="str">
        <f>IF($C$2="","",Z44+4)</f>
        <v/>
      </c>
      <c r="AM44" s="434"/>
      <c r="AN44" s="435"/>
      <c r="AO44" s="420" t="str">
        <f>IF($C$2="","",Z44+5)</f>
        <v/>
      </c>
      <c r="AP44" s="434"/>
      <c r="AQ44" s="435"/>
      <c r="AR44" s="420" t="str">
        <f>IF($C$2="","",Z44+6)</f>
        <v/>
      </c>
      <c r="AS44" s="436"/>
      <c r="AT44" s="420" t="s">
        <v>105</v>
      </c>
      <c r="AU44" s="421"/>
      <c r="AV44" s="422"/>
    </row>
    <row r="45" spans="1:50" ht="15" customHeight="1" thickBot="1" x14ac:dyDescent="0.25">
      <c r="A45" s="439"/>
      <c r="B45" s="440"/>
      <c r="C45" s="440"/>
      <c r="D45" s="440"/>
      <c r="E45" s="440"/>
      <c r="F45" s="443"/>
      <c r="G45" s="443"/>
      <c r="H45" s="443"/>
      <c r="I45" s="163"/>
      <c r="J45" s="163"/>
      <c r="K45" s="440"/>
      <c r="L45" s="440"/>
      <c r="M45" s="440"/>
      <c r="N45" s="440"/>
      <c r="O45" s="440"/>
      <c r="P45" s="440"/>
      <c r="Q45" s="449"/>
      <c r="R45" s="449"/>
      <c r="S45" s="449"/>
      <c r="T45" s="449"/>
      <c r="U45" s="449"/>
      <c r="V45" s="449"/>
      <c r="W45" s="449"/>
      <c r="X45" s="449"/>
      <c r="Y45" s="450"/>
      <c r="Z45" s="426" t="str">
        <f>IF(Y4="","",IF(Z44="","",(TEXT(Z44,"ddd"))))</f>
        <v/>
      </c>
      <c r="AA45" s="427"/>
      <c r="AB45" s="428"/>
      <c r="AC45" s="429" t="str">
        <f>IF(AC44="","",(TEXT(AC44,"ddd")))</f>
        <v/>
      </c>
      <c r="AD45" s="354"/>
      <c r="AE45" s="430"/>
      <c r="AF45" s="431" t="str">
        <f>IF(AF44="","",(TEXT(AF44,"ddd")))</f>
        <v/>
      </c>
      <c r="AG45" s="354"/>
      <c r="AH45" s="430"/>
      <c r="AI45" s="431" t="str">
        <f>IF(AI44="","",(TEXT(AI44,"ddd")))</f>
        <v/>
      </c>
      <c r="AJ45" s="354"/>
      <c r="AK45" s="430"/>
      <c r="AL45" s="431" t="str">
        <f>IF(AL44="","",(TEXT(AL44,"ddd")))</f>
        <v/>
      </c>
      <c r="AM45" s="354"/>
      <c r="AN45" s="430"/>
      <c r="AO45" s="431" t="str">
        <f>IF(AO44="","",(TEXT(AO44,"ddd")))</f>
        <v/>
      </c>
      <c r="AP45" s="354"/>
      <c r="AQ45" s="430"/>
      <c r="AR45" s="431" t="str">
        <f>IF(AR44="","",(TEXT(AR44,"ddd")))</f>
        <v/>
      </c>
      <c r="AS45" s="432"/>
      <c r="AT45" s="423"/>
      <c r="AU45" s="424"/>
      <c r="AV45" s="425"/>
    </row>
    <row r="46" spans="1:50" ht="15" customHeight="1" x14ac:dyDescent="0.2">
      <c r="A46" s="413" t="s">
        <v>117</v>
      </c>
      <c r="B46" s="414"/>
      <c r="C46" s="414"/>
      <c r="D46" s="417" t="s">
        <v>384</v>
      </c>
      <c r="E46" s="418"/>
      <c r="F46" s="418"/>
      <c r="G46" s="453"/>
      <c r="H46" s="455" t="str">
        <f>IF($Q$8="","Cost    Per    1000",IF($A$48="PL","Cost Per Landing","Cost      Per    1000"))</f>
        <v>Cost      Per    1000</v>
      </c>
      <c r="I46" s="418"/>
      <c r="J46" s="418"/>
      <c r="K46" s="418"/>
      <c r="L46" s="418"/>
      <c r="M46" s="455">
        <f>IF($Q$8="","",VLOOKUP($Q$8,TBDATA!$A$3:$N$130,13,0))</f>
        <v>0</v>
      </c>
      <c r="N46" s="418"/>
      <c r="O46" s="418"/>
      <c r="P46" s="418"/>
      <c r="Q46" s="456" t="str">
        <f>IF(M46="","",(IF(G46="","$0.00",IF(M47="LANDING",G46*M46,IF(M47&lt;&gt;"LANDING",G46*M47)))))</f>
        <v>$0.00</v>
      </c>
      <c r="R46" s="457"/>
      <c r="S46" s="457"/>
      <c r="T46" s="457"/>
      <c r="U46" s="457"/>
      <c r="V46" s="457"/>
      <c r="W46" s="457"/>
      <c r="X46" s="457"/>
      <c r="Y46" s="458"/>
      <c r="Z46" s="398" t="s">
        <v>135</v>
      </c>
      <c r="AA46" s="398"/>
      <c r="AB46" s="399"/>
      <c r="AC46" s="402" t="str">
        <f ca="1">IF($Y$4="","",IF($AC$44=$C$2,$AB$36,IF($AC$44&gt;$C$2,"",OFFSET(FLIGHTTIME!$A$2,MATCH(MASTER!$Y$4,FLIGHTTIME!$A$3:$A$53,0),MATCH(MASTER!$AC$44,FLIGHTTIME!$B$2:$FO$2,0)))))</f>
        <v/>
      </c>
      <c r="AD46" s="384"/>
      <c r="AE46" s="384"/>
      <c r="AF46" s="404" t="str">
        <f ca="1">IF($Y$4="","",IF($AF$44=$C$2,$AB$36,IF($AF$44&gt;$C$2,"",OFFSET(FLIGHTTIME!$A$2,MATCH(MASTER!$Y$4,FLIGHTTIME!$A$3:$A$53,0),MATCH(MASTER!$AF$44,FLIGHTTIME!$B$2:$FO$2,0)))))</f>
        <v/>
      </c>
      <c r="AG46" s="405"/>
      <c r="AH46" s="405"/>
      <c r="AI46" s="404" t="str">
        <f ca="1">IF($Y$4="","",IF($AI$44=$C$2,$AB$36,IF($AI$44&gt;$C$2,"",OFFSET(FLIGHTTIME!$A$2,MATCH(MASTER!$Y$4,FLIGHTTIME!$A$3:$A$53,0),MATCH(MASTER!$AI$44,FLIGHTTIME!$B$2:$FO$2,0)))))</f>
        <v/>
      </c>
      <c r="AJ46" s="405"/>
      <c r="AK46" s="405"/>
      <c r="AL46" s="379" t="str">
        <f ca="1">IF($Y$4="","",IF($AL$44=$C$2,$AB$36,IF($AL$44&gt;$C$2,"",OFFSET(FLIGHTTIME!$A$2,MATCH(MASTER!$Y$4,FLIGHTTIME!$A$3:$A$53,0),MATCH(MASTER!$AL$44,FLIGHTTIME!$B$2:$FO$2,0)))))</f>
        <v/>
      </c>
      <c r="AM46" s="384"/>
      <c r="AN46" s="380"/>
      <c r="AO46" s="407" t="str">
        <f ca="1">IF($Y$4="","",IF($AO$44=$C$2,$AB$36,IF($AO$44&gt;$C$2,"",OFFSET(FLIGHTTIME!$A$2,MATCH(MASTER!$Y$4,FLIGHTTIME!$A$3:$A$53,0),MATCH(MASTER!$AO$44,FLIGHTTIME!$B$2:$FO$2,0)))))</f>
        <v/>
      </c>
      <c r="AP46" s="408"/>
      <c r="AQ46" s="409"/>
      <c r="AR46" s="379" t="str">
        <f ca="1">IF($Y$4="","",IF($AR$44=$C$2,$AB$36,IF($AR$44&gt;$C$2,"",OFFSET(FLIGHTTIME!$A$2,MATCH(MASTER!$Y$4,FLIGHTTIME!$A$3:$A$53,0),MATCH(MASTER!$AR$44,FLIGHTTIME!$B$2:$FO$2,0)))))</f>
        <v/>
      </c>
      <c r="AS46" s="380"/>
      <c r="AT46" s="383" t="str">
        <f>IF($Y$4="","",SUM(AC46:AR46))</f>
        <v/>
      </c>
      <c r="AU46" s="384"/>
      <c r="AV46" s="385"/>
    </row>
    <row r="47" spans="1:50" ht="11.25" customHeight="1" thickBot="1" x14ac:dyDescent="0.25">
      <c r="A47" s="415"/>
      <c r="B47" s="416"/>
      <c r="C47" s="416"/>
      <c r="D47" s="419"/>
      <c r="E47" s="419"/>
      <c r="F47" s="419"/>
      <c r="G47" s="454"/>
      <c r="H47" s="419"/>
      <c r="I47" s="419"/>
      <c r="J47" s="419"/>
      <c r="K47" s="419"/>
      <c r="L47" s="419"/>
      <c r="M47" s="388" t="str">
        <f>IF($Y$4="","",IF($A$48="PT",ROUND(VLOOKUP($Y$4,ATDATA!$A$3:$X$86,21,0)/1000,2)*M46,IF($A$48="PL","LANDING",ROUND(VLOOKUP($Y$4,ATDATA!$A$3:$X$86,21,0)/1000,2)*M46)))</f>
        <v/>
      </c>
      <c r="N47" s="389"/>
      <c r="O47" s="389"/>
      <c r="P47" s="389"/>
      <c r="Q47" s="459"/>
      <c r="R47" s="460"/>
      <c r="S47" s="460"/>
      <c r="T47" s="460"/>
      <c r="U47" s="460"/>
      <c r="V47" s="460"/>
      <c r="W47" s="460"/>
      <c r="X47" s="460"/>
      <c r="Y47" s="461"/>
      <c r="Z47" s="400"/>
      <c r="AA47" s="400"/>
      <c r="AB47" s="401"/>
      <c r="AC47" s="403"/>
      <c r="AD47" s="386"/>
      <c r="AE47" s="386"/>
      <c r="AF47" s="406"/>
      <c r="AG47" s="406"/>
      <c r="AH47" s="406"/>
      <c r="AI47" s="406"/>
      <c r="AJ47" s="406"/>
      <c r="AK47" s="406"/>
      <c r="AL47" s="381"/>
      <c r="AM47" s="386"/>
      <c r="AN47" s="382"/>
      <c r="AO47" s="410"/>
      <c r="AP47" s="411"/>
      <c r="AQ47" s="412"/>
      <c r="AR47" s="381"/>
      <c r="AS47" s="382"/>
      <c r="AT47" s="381"/>
      <c r="AU47" s="386"/>
      <c r="AV47" s="387"/>
    </row>
    <row r="48" spans="1:50" s="28" customFormat="1" ht="6.75" customHeight="1" x14ac:dyDescent="0.2">
      <c r="A48" s="390">
        <f>IF($Q$8="  ","PT",VLOOKUP($Q$8,TBDATA!$A$3:$U$77,8))</f>
        <v>0</v>
      </c>
      <c r="B48" s="390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2"/>
      <c r="R48" s="392"/>
      <c r="S48" s="392"/>
      <c r="T48" s="392"/>
      <c r="U48" s="392"/>
      <c r="V48" s="392"/>
      <c r="W48" s="392"/>
      <c r="X48" s="392"/>
      <c r="Y48" s="392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158"/>
    </row>
    <row r="49" spans="1:48" s="29" customFormat="1" ht="20.100000000000001" customHeight="1" x14ac:dyDescent="0.2">
      <c r="A49" s="394" t="s">
        <v>27</v>
      </c>
      <c r="B49" s="395"/>
      <c r="C49" s="395"/>
      <c r="D49" s="395"/>
      <c r="E49" s="396" t="str">
        <f>IF(Y4="","",VLOOKUP($Y$4,ATDATA!$A$3:$X$86,13,0))</f>
        <v/>
      </c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58" t="s">
        <v>22</v>
      </c>
      <c r="AA49" s="359"/>
      <c r="AB49" s="359"/>
      <c r="AC49" s="369" t="str">
        <f>IF(Y4="","",VLOOKUP($Y$4,ATDATA!$A$3:$X$86,14,0))</f>
        <v/>
      </c>
      <c r="AD49" s="377"/>
      <c r="AE49" s="358" t="s">
        <v>57</v>
      </c>
      <c r="AF49" s="364"/>
      <c r="AG49" s="364"/>
      <c r="AH49" s="364"/>
      <c r="AI49" s="364"/>
      <c r="AJ49" s="369" t="str">
        <f>IF(Y4="","",VLOOKUP($Y$4,ATDATA!$A$3:$X$86,11,0))</f>
        <v/>
      </c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70"/>
      <c r="AV49" s="371"/>
    </row>
    <row r="50" spans="1:48" s="29" customFormat="1" ht="20.100000000000001" customHeight="1" x14ac:dyDescent="0.2">
      <c r="A50" s="358" t="s">
        <v>55</v>
      </c>
      <c r="B50" s="372"/>
      <c r="C50" s="372"/>
      <c r="D50" s="372"/>
      <c r="E50" s="369" t="str">
        <f>IF(Y4="","",VLOOKUP($Y$4,ATDATA!$A$3:$X$86,12,0))</f>
        <v/>
      </c>
      <c r="F50" s="373"/>
      <c r="G50" s="373"/>
      <c r="H50" s="373"/>
      <c r="I50" s="373"/>
      <c r="J50" s="373"/>
      <c r="K50" s="373"/>
      <c r="L50" s="373"/>
      <c r="M50" s="374" t="s">
        <v>63</v>
      </c>
      <c r="N50" s="375"/>
      <c r="O50" s="375"/>
      <c r="P50" s="369" t="str">
        <f>IF(Y4="","",VLOOKUP($Y$4,ATDATA!$A$3:$X$86,2,0))</f>
        <v/>
      </c>
      <c r="Q50" s="376"/>
      <c r="R50" s="376"/>
      <c r="S50" s="376"/>
      <c r="T50" s="376"/>
      <c r="U50" s="376"/>
      <c r="V50" s="376"/>
      <c r="W50" s="376"/>
      <c r="X50" s="376"/>
      <c r="Y50" s="377"/>
      <c r="Z50" s="79" t="s">
        <v>58</v>
      </c>
      <c r="AA50" s="81"/>
      <c r="AB50" s="81"/>
      <c r="AC50" s="81"/>
      <c r="AD50" s="81"/>
      <c r="AE50" s="81"/>
      <c r="AF50" s="81"/>
      <c r="AG50" s="78"/>
      <c r="AH50" s="378" t="str">
        <f>IF($Q$8="","",VLOOKUP($Q$8,TBDATA!$A$3:$N$130,2,0))</f>
        <v>DONALDSON AIR CENTER (GREENVILLE)</v>
      </c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7"/>
    </row>
    <row r="51" spans="1:48" ht="20.100000000000001" customHeight="1" x14ac:dyDescent="0.2">
      <c r="A51" s="358" t="s">
        <v>56</v>
      </c>
      <c r="B51" s="359"/>
      <c r="C51" s="359"/>
      <c r="D51" s="359"/>
      <c r="E51" s="360"/>
      <c r="F51" s="361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3"/>
      <c r="Z51" s="358" t="s">
        <v>59</v>
      </c>
      <c r="AA51" s="359"/>
      <c r="AB51" s="359"/>
      <c r="AC51" s="359"/>
      <c r="AD51" s="359"/>
      <c r="AE51" s="364"/>
      <c r="AF51" s="364"/>
      <c r="AG51" s="364"/>
      <c r="AH51" s="361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3"/>
    </row>
    <row r="52" spans="1:48" ht="20.100000000000001" customHeight="1" x14ac:dyDescent="0.2">
      <c r="A52" s="365" t="s">
        <v>376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7" t="s">
        <v>713</v>
      </c>
      <c r="AS52" s="368"/>
      <c r="AT52" s="368"/>
      <c r="AU52" s="368"/>
      <c r="AV52" s="368"/>
    </row>
    <row r="53" spans="1:48" x14ac:dyDescent="0.2">
      <c r="A53" s="349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</row>
    <row r="54" spans="1:48" x14ac:dyDescent="0.2">
      <c r="A54" s="350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</row>
    <row r="55" spans="1:48" x14ac:dyDescent="0.2">
      <c r="A55" s="350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</row>
    <row r="56" spans="1:48" s="24" customFormat="1" ht="9.75" customHeight="1" x14ac:dyDescent="0.2">
      <c r="A56" s="350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</row>
    <row r="57" spans="1:48" s="24" customFormat="1" ht="11.1" customHeight="1" x14ac:dyDescent="0.2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</row>
    <row r="58" spans="1:48" ht="16.5" customHeight="1" x14ac:dyDescent="0.2">
      <c r="A58" s="351" t="s">
        <v>21</v>
      </c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2"/>
      <c r="W58" s="352"/>
      <c r="X58" s="352"/>
      <c r="Y58" s="353" t="str">
        <f>IF($Q$8="","",VLOOKUP($Q$8,TBDATA!$A$3:$N$130,3,0))</f>
        <v>Darlene Hall</v>
      </c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1" t="s">
        <v>54</v>
      </c>
      <c r="AL58" s="351"/>
      <c r="AM58" s="355"/>
      <c r="AN58" s="356" t="str">
        <f>IF(C2="","",C2)</f>
        <v/>
      </c>
      <c r="AO58" s="357"/>
      <c r="AP58" s="357"/>
      <c r="AQ58" s="357"/>
      <c r="AR58" s="357"/>
      <c r="AS58" s="357"/>
      <c r="AT58" s="357"/>
      <c r="AU58" s="357"/>
      <c r="AV58" s="357"/>
    </row>
    <row r="59" spans="1:48" ht="6.75" customHeight="1" x14ac:dyDescent="0.2">
      <c r="AF59" s="72"/>
    </row>
    <row r="60" spans="1:48" x14ac:dyDescent="0.2">
      <c r="AF60" s="73"/>
    </row>
  </sheetData>
  <sheetProtection sheet="1" objects="1" scenarios="1"/>
  <mergeCells count="393">
    <mergeCell ref="Y4:Z4"/>
    <mergeCell ref="M5:Q5"/>
    <mergeCell ref="U5:Z5"/>
    <mergeCell ref="AA5:AD5"/>
    <mergeCell ref="AE5:AI5"/>
    <mergeCell ref="A1:AV1"/>
    <mergeCell ref="A2:B3"/>
    <mergeCell ref="C2:G2"/>
    <mergeCell ref="H2:X3"/>
    <mergeCell ref="Y2:AD3"/>
    <mergeCell ref="AA4:AK4"/>
    <mergeCell ref="AN5:AV5"/>
    <mergeCell ref="A4:D4"/>
    <mergeCell ref="AL4:AV4"/>
    <mergeCell ref="AE2:AK3"/>
    <mergeCell ref="AL2:AV3"/>
    <mergeCell ref="C3:G3"/>
    <mergeCell ref="E4:G4"/>
    <mergeCell ref="H4:N4"/>
    <mergeCell ref="O4:U4"/>
    <mergeCell ref="G5:L5"/>
    <mergeCell ref="A6:C6"/>
    <mergeCell ref="D6:L6"/>
    <mergeCell ref="M6:N6"/>
    <mergeCell ref="O6:Z6"/>
    <mergeCell ref="AA6:AH6"/>
    <mergeCell ref="AJ5:AM5"/>
    <mergeCell ref="A5:F5"/>
    <mergeCell ref="AO8:AP8"/>
    <mergeCell ref="A7:P7"/>
    <mergeCell ref="Q7:Z7"/>
    <mergeCell ref="AA7:AC7"/>
    <mergeCell ref="AD7:AH7"/>
    <mergeCell ref="AI7:AJ8"/>
    <mergeCell ref="AK7:AN7"/>
    <mergeCell ref="AI6:AV6"/>
    <mergeCell ref="AQ8:AS8"/>
    <mergeCell ref="AQ7:AS7"/>
    <mergeCell ref="AO7:AP7"/>
    <mergeCell ref="P11:Q11"/>
    <mergeCell ref="U10:Y11"/>
    <mergeCell ref="Z10:AA11"/>
    <mergeCell ref="AB10:AC11"/>
    <mergeCell ref="AT9:AV9"/>
    <mergeCell ref="A10:B11"/>
    <mergeCell ref="C10:F10"/>
    <mergeCell ref="G10:L11"/>
    <mergeCell ref="M10:Q10"/>
    <mergeCell ref="R10:R11"/>
    <mergeCell ref="AP10:AS11"/>
    <mergeCell ref="AT10:AV11"/>
    <mergeCell ref="C11:D11"/>
    <mergeCell ref="AG10:AI11"/>
    <mergeCell ref="AJ10:AO11"/>
    <mergeCell ref="A9:AS9"/>
    <mergeCell ref="Z12:AA13"/>
    <mergeCell ref="AG12:AI13"/>
    <mergeCell ref="AJ12:AO13"/>
    <mergeCell ref="AP12:AS13"/>
    <mergeCell ref="AT12:AV13"/>
    <mergeCell ref="P12:Q13"/>
    <mergeCell ref="E11:F11"/>
    <mergeCell ref="AT7:AV7"/>
    <mergeCell ref="A8:P8"/>
    <mergeCell ref="Q8:Z8"/>
    <mergeCell ref="AA8:AC8"/>
    <mergeCell ref="AD8:AH8"/>
    <mergeCell ref="AK8:AN8"/>
    <mergeCell ref="AT8:AV8"/>
    <mergeCell ref="AD10:AF11"/>
    <mergeCell ref="M11:O11"/>
    <mergeCell ref="E12:F13"/>
    <mergeCell ref="G12:H13"/>
    <mergeCell ref="K12:L13"/>
    <mergeCell ref="M12:O13"/>
    <mergeCell ref="AB12:AC13"/>
    <mergeCell ref="AD12:AF13"/>
    <mergeCell ref="S10:S11"/>
    <mergeCell ref="T10:T11"/>
    <mergeCell ref="AP14:AS15"/>
    <mergeCell ref="AT14:AV15"/>
    <mergeCell ref="A14:B15"/>
    <mergeCell ref="C14:D15"/>
    <mergeCell ref="E14:F15"/>
    <mergeCell ref="G14:H15"/>
    <mergeCell ref="K14:L15"/>
    <mergeCell ref="M14:O15"/>
    <mergeCell ref="P14:Q15"/>
    <mergeCell ref="R14:R15"/>
    <mergeCell ref="S14:S15"/>
    <mergeCell ref="AB16:AC17"/>
    <mergeCell ref="AD16:AF17"/>
    <mergeCell ref="AG16:AI17"/>
    <mergeCell ref="AJ16:AO17"/>
    <mergeCell ref="A12:B13"/>
    <mergeCell ref="C12:D13"/>
    <mergeCell ref="A16:B17"/>
    <mergeCell ref="C16:D17"/>
    <mergeCell ref="E16:F17"/>
    <mergeCell ref="G16:H17"/>
    <mergeCell ref="K16:L17"/>
    <mergeCell ref="M16:O17"/>
    <mergeCell ref="P16:Q17"/>
    <mergeCell ref="T14:T15"/>
    <mergeCell ref="U14:Y15"/>
    <mergeCell ref="Z14:AA15"/>
    <mergeCell ref="AB14:AC15"/>
    <mergeCell ref="AD14:AF15"/>
    <mergeCell ref="AG14:AI15"/>
    <mergeCell ref="AJ14:AO15"/>
    <mergeCell ref="R12:R13"/>
    <mergeCell ref="S12:S13"/>
    <mergeCell ref="T12:T13"/>
    <mergeCell ref="U12:Y13"/>
    <mergeCell ref="AP16:AS17"/>
    <mergeCell ref="AT16:AV17"/>
    <mergeCell ref="AG18:AI19"/>
    <mergeCell ref="AJ18:AO19"/>
    <mergeCell ref="AP18:AS19"/>
    <mergeCell ref="AT18:AV19"/>
    <mergeCell ref="A18:B19"/>
    <mergeCell ref="C18:D19"/>
    <mergeCell ref="E18:F19"/>
    <mergeCell ref="G18:H19"/>
    <mergeCell ref="K18:L19"/>
    <mergeCell ref="M18:O19"/>
    <mergeCell ref="P18:Q19"/>
    <mergeCell ref="R18:R19"/>
    <mergeCell ref="S18:S19"/>
    <mergeCell ref="T18:T19"/>
    <mergeCell ref="U18:Y19"/>
    <mergeCell ref="Z18:AA19"/>
    <mergeCell ref="AB18:AC19"/>
    <mergeCell ref="R16:R17"/>
    <mergeCell ref="S16:S17"/>
    <mergeCell ref="T16:T17"/>
    <mergeCell ref="U16:Y17"/>
    <mergeCell ref="Z16:AA17"/>
    <mergeCell ref="T20:T21"/>
    <mergeCell ref="U20:Y21"/>
    <mergeCell ref="Z20:AA21"/>
    <mergeCell ref="AB20:AC21"/>
    <mergeCell ref="AD18:AF19"/>
    <mergeCell ref="AD20:AF21"/>
    <mergeCell ref="AG20:AI21"/>
    <mergeCell ref="AT22:AV23"/>
    <mergeCell ref="A22:B23"/>
    <mergeCell ref="C22:D23"/>
    <mergeCell ref="E22:F23"/>
    <mergeCell ref="G22:H23"/>
    <mergeCell ref="K22:L23"/>
    <mergeCell ref="M22:O23"/>
    <mergeCell ref="P22:Q23"/>
    <mergeCell ref="AJ20:AO21"/>
    <mergeCell ref="AP20:AS21"/>
    <mergeCell ref="AT20:AV21"/>
    <mergeCell ref="A20:B21"/>
    <mergeCell ref="C20:D21"/>
    <mergeCell ref="E20:F21"/>
    <mergeCell ref="G20:H21"/>
    <mergeCell ref="K20:L21"/>
    <mergeCell ref="M20:O21"/>
    <mergeCell ref="P20:Q21"/>
    <mergeCell ref="R20:R21"/>
    <mergeCell ref="S20:S21"/>
    <mergeCell ref="AP24:AS25"/>
    <mergeCell ref="AT24:AV25"/>
    <mergeCell ref="A24:B25"/>
    <mergeCell ref="C24:D25"/>
    <mergeCell ref="E24:F25"/>
    <mergeCell ref="G24:H25"/>
    <mergeCell ref="K24:L25"/>
    <mergeCell ref="AJ22:AO23"/>
    <mergeCell ref="AP22:AS23"/>
    <mergeCell ref="M24:O25"/>
    <mergeCell ref="P24:Q25"/>
    <mergeCell ref="R24:R25"/>
    <mergeCell ref="S24:S25"/>
    <mergeCell ref="T22:T23"/>
    <mergeCell ref="U22:Y23"/>
    <mergeCell ref="AD24:AF25"/>
    <mergeCell ref="AG24:AI25"/>
    <mergeCell ref="R22:R23"/>
    <mergeCell ref="S22:S23"/>
    <mergeCell ref="Z22:AA23"/>
    <mergeCell ref="AB22:AC23"/>
    <mergeCell ref="AD22:AF23"/>
    <mergeCell ref="AG22:AI23"/>
    <mergeCell ref="T24:T25"/>
    <mergeCell ref="U24:Y25"/>
    <mergeCell ref="Z24:AA25"/>
    <mergeCell ref="AB24:AC25"/>
    <mergeCell ref="T26:T27"/>
    <mergeCell ref="U26:Y27"/>
    <mergeCell ref="Z26:AA27"/>
    <mergeCell ref="AB26:AC27"/>
    <mergeCell ref="AJ24:AO25"/>
    <mergeCell ref="AD26:AF27"/>
    <mergeCell ref="AG26:AI27"/>
    <mergeCell ref="AT28:AV29"/>
    <mergeCell ref="A28:B29"/>
    <mergeCell ref="C28:D29"/>
    <mergeCell ref="E28:F29"/>
    <mergeCell ref="G28:H29"/>
    <mergeCell ref="K28:L29"/>
    <mergeCell ref="M28:O29"/>
    <mergeCell ref="P28:Q29"/>
    <mergeCell ref="AJ26:AO27"/>
    <mergeCell ref="AP26:AS27"/>
    <mergeCell ref="AT26:AV27"/>
    <mergeCell ref="A26:B27"/>
    <mergeCell ref="C26:D27"/>
    <mergeCell ref="E26:F27"/>
    <mergeCell ref="G26:H27"/>
    <mergeCell ref="K26:L27"/>
    <mergeCell ref="M26:O27"/>
    <mergeCell ref="P26:Q27"/>
    <mergeCell ref="R26:R27"/>
    <mergeCell ref="S26:S27"/>
    <mergeCell ref="AP30:AS31"/>
    <mergeCell ref="AT30:AV31"/>
    <mergeCell ref="A30:B31"/>
    <mergeCell ref="C30:D31"/>
    <mergeCell ref="E30:F31"/>
    <mergeCell ref="G30:H31"/>
    <mergeCell ref="K30:L31"/>
    <mergeCell ref="AJ28:AO29"/>
    <mergeCell ref="AP28:AS29"/>
    <mergeCell ref="M30:O31"/>
    <mergeCell ref="P30:Q31"/>
    <mergeCell ref="R30:R31"/>
    <mergeCell ref="S30:S31"/>
    <mergeCell ref="T28:T29"/>
    <mergeCell ref="U28:Y29"/>
    <mergeCell ref="AD30:AF31"/>
    <mergeCell ref="AG30:AI31"/>
    <mergeCell ref="R28:R29"/>
    <mergeCell ref="S28:S29"/>
    <mergeCell ref="Z28:AA29"/>
    <mergeCell ref="AB28:AC29"/>
    <mergeCell ref="AD28:AF29"/>
    <mergeCell ref="AG28:AI29"/>
    <mergeCell ref="T30:T31"/>
    <mergeCell ref="U30:Y31"/>
    <mergeCell ref="Z30:AA31"/>
    <mergeCell ref="AB30:AC31"/>
    <mergeCell ref="T32:T33"/>
    <mergeCell ref="U32:Y33"/>
    <mergeCell ref="Z32:AA33"/>
    <mergeCell ref="AB32:AC33"/>
    <mergeCell ref="AJ30:AO31"/>
    <mergeCell ref="AD32:AF33"/>
    <mergeCell ref="AG32:AI33"/>
    <mergeCell ref="AJ32:AO33"/>
    <mergeCell ref="AP32:AS33"/>
    <mergeCell ref="AT32:AV33"/>
    <mergeCell ref="A32:B33"/>
    <mergeCell ref="C32:D33"/>
    <mergeCell ref="E32:F33"/>
    <mergeCell ref="G32:H33"/>
    <mergeCell ref="K32:L33"/>
    <mergeCell ref="M32:O33"/>
    <mergeCell ref="P32:Q33"/>
    <mergeCell ref="R32:R33"/>
    <mergeCell ref="S32:S33"/>
    <mergeCell ref="AS37:AV38"/>
    <mergeCell ref="A38:D38"/>
    <mergeCell ref="E38:H38"/>
    <mergeCell ref="K38:N38"/>
    <mergeCell ref="O38:U38"/>
    <mergeCell ref="X38:AA38"/>
    <mergeCell ref="AT34:AV35"/>
    <mergeCell ref="A34:B35"/>
    <mergeCell ref="C34:D35"/>
    <mergeCell ref="E34:F35"/>
    <mergeCell ref="G34:H35"/>
    <mergeCell ref="K34:L35"/>
    <mergeCell ref="M34:O35"/>
    <mergeCell ref="P34:Q35"/>
    <mergeCell ref="AJ34:AO35"/>
    <mergeCell ref="AP34:AS35"/>
    <mergeCell ref="R34:R35"/>
    <mergeCell ref="S34:S35"/>
    <mergeCell ref="AG36:AJ36"/>
    <mergeCell ref="AK36:AV36"/>
    <mergeCell ref="T34:T35"/>
    <mergeCell ref="U34:Y35"/>
    <mergeCell ref="Z34:AA35"/>
    <mergeCell ref="AB34:AC35"/>
    <mergeCell ref="AD34:AF35"/>
    <mergeCell ref="AG34:AI35"/>
    <mergeCell ref="AB36:AD36"/>
    <mergeCell ref="AE36:AF36"/>
    <mergeCell ref="A37:H37"/>
    <mergeCell ref="K37:U37"/>
    <mergeCell ref="X37:AK37"/>
    <mergeCell ref="AL37:AR37"/>
    <mergeCell ref="AE39:AH39"/>
    <mergeCell ref="AI39:AN39"/>
    <mergeCell ref="O39:U39"/>
    <mergeCell ref="X39:AA39"/>
    <mergeCell ref="AB39:AD39"/>
    <mergeCell ref="AE38:AH38"/>
    <mergeCell ref="AI38:AN38"/>
    <mergeCell ref="AO38:AR38"/>
    <mergeCell ref="A36:B36"/>
    <mergeCell ref="C36:E36"/>
    <mergeCell ref="N36:Q36"/>
    <mergeCell ref="U36:Y36"/>
    <mergeCell ref="Z36:AA36"/>
    <mergeCell ref="AC42:AV43"/>
    <mergeCell ref="AO39:AR39"/>
    <mergeCell ref="AS39:AV39"/>
    <mergeCell ref="A40:E40"/>
    <mergeCell ref="F40:H40"/>
    <mergeCell ref="K40:P40"/>
    <mergeCell ref="Q40:Y40"/>
    <mergeCell ref="Z40:AV40"/>
    <mergeCell ref="A39:D39"/>
    <mergeCell ref="E39:H39"/>
    <mergeCell ref="K39:N39"/>
    <mergeCell ref="K44:P45"/>
    <mergeCell ref="Q44:Y45"/>
    <mergeCell ref="Z44:AB44"/>
    <mergeCell ref="A41:E41"/>
    <mergeCell ref="F41:H41"/>
    <mergeCell ref="K41:P41"/>
    <mergeCell ref="Q41:Y41"/>
    <mergeCell ref="Z41:AV41"/>
    <mergeCell ref="A42:E42"/>
    <mergeCell ref="AI45:AK45"/>
    <mergeCell ref="A43:E43"/>
    <mergeCell ref="F43:H43"/>
    <mergeCell ref="K43:P43"/>
    <mergeCell ref="Q43:Y43"/>
    <mergeCell ref="A44:E45"/>
    <mergeCell ref="AT44:AV45"/>
    <mergeCell ref="Z45:AB45"/>
    <mergeCell ref="AC45:AE45"/>
    <mergeCell ref="AF45:AH45"/>
    <mergeCell ref="F44:H45"/>
    <mergeCell ref="F42:H42"/>
    <mergeCell ref="K42:P42"/>
    <mergeCell ref="Q42:Y42"/>
    <mergeCell ref="Z42:AB43"/>
    <mergeCell ref="AL45:AN45"/>
    <mergeCell ref="AO45:AQ45"/>
    <mergeCell ref="AR45:AS45"/>
    <mergeCell ref="AC44:AE44"/>
    <mergeCell ref="AF44:AH44"/>
    <mergeCell ref="AI44:AK44"/>
    <mergeCell ref="AL44:AN44"/>
    <mergeCell ref="AO44:AQ44"/>
    <mergeCell ref="AR44:AS44"/>
    <mergeCell ref="AT46:AV47"/>
    <mergeCell ref="M47:P47"/>
    <mergeCell ref="A48:P48"/>
    <mergeCell ref="Q48:AU48"/>
    <mergeCell ref="A49:D49"/>
    <mergeCell ref="E49:Y49"/>
    <mergeCell ref="Z49:AB49"/>
    <mergeCell ref="AC49:AD49"/>
    <mergeCell ref="AE49:AI49"/>
    <mergeCell ref="A46:C47"/>
    <mergeCell ref="D46:F47"/>
    <mergeCell ref="G46:G47"/>
    <mergeCell ref="H46:L47"/>
    <mergeCell ref="M46:P46"/>
    <mergeCell ref="Q46:Y47"/>
    <mergeCell ref="Z46:AB47"/>
    <mergeCell ref="AC46:AE47"/>
    <mergeCell ref="AF46:AH47"/>
    <mergeCell ref="AI46:AK47"/>
    <mergeCell ref="AL46:AN47"/>
    <mergeCell ref="AO46:AQ47"/>
    <mergeCell ref="AR46:AS47"/>
    <mergeCell ref="AR52:AV52"/>
    <mergeCell ref="AJ49:AV49"/>
    <mergeCell ref="A50:D50"/>
    <mergeCell ref="E50:L50"/>
    <mergeCell ref="M50:O50"/>
    <mergeCell ref="P50:Y50"/>
    <mergeCell ref="AH50:AV50"/>
    <mergeCell ref="A53:AV57"/>
    <mergeCell ref="A58:X58"/>
    <mergeCell ref="Y58:AJ58"/>
    <mergeCell ref="AK58:AM58"/>
    <mergeCell ref="AN58:AV58"/>
    <mergeCell ref="A51:E51"/>
    <mergeCell ref="F51:Y51"/>
    <mergeCell ref="Z51:AG51"/>
    <mergeCell ref="AH51:AV51"/>
    <mergeCell ref="A52:AQ52"/>
  </mergeCells>
  <printOptions horizontalCentered="1" verticalCentered="1"/>
  <pageMargins left="0" right="0" top="0" bottom="0" header="0" footer="0"/>
  <pageSetup scale="97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V86"/>
  <sheetViews>
    <sheetView showGridLines="0" showRowColHeaders="0" topLeftCell="B1" workbookViewId="0">
      <selection sqref="A1:O1"/>
    </sheetView>
  </sheetViews>
  <sheetFormatPr defaultRowHeight="12.75" x14ac:dyDescent="0.2"/>
  <cols>
    <col min="1" max="1" width="4.5703125" style="19" customWidth="1"/>
    <col min="2" max="2" width="2" style="19" customWidth="1"/>
    <col min="3" max="3" width="6" style="19" customWidth="1"/>
    <col min="4" max="14" width="6.7109375" style="19" customWidth="1"/>
    <col min="15" max="15" width="16.42578125" style="19" customWidth="1"/>
    <col min="16" max="27" width="6.7109375" style="19" customWidth="1"/>
    <col min="28" max="56" width="4.7109375" style="19" customWidth="1"/>
    <col min="57" max="113" width="2.7109375" style="19" customWidth="1"/>
    <col min="114" max="16384" width="9.140625" style="19"/>
  </cols>
  <sheetData>
    <row r="1" spans="1:47" ht="24" customHeight="1" x14ac:dyDescent="0.2">
      <c r="A1" s="972"/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</row>
    <row r="2" spans="1:47" ht="33" customHeight="1" x14ac:dyDescent="0.3">
      <c r="A2" s="973" t="s">
        <v>362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40"/>
      <c r="AS2" s="40"/>
      <c r="AT2" s="38"/>
      <c r="AU2" s="38"/>
    </row>
    <row r="3" spans="1:47" s="168" customFormat="1" ht="15" customHeight="1" x14ac:dyDescent="0.2">
      <c r="A3" s="968" t="s">
        <v>367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49"/>
      <c r="Q3" s="44"/>
      <c r="R3" s="166"/>
      <c r="S3" s="47"/>
      <c r="T3" s="47"/>
      <c r="U3" s="37"/>
      <c r="V3" s="37"/>
      <c r="W3" s="37"/>
      <c r="X3" s="37"/>
      <c r="Y3" s="37"/>
      <c r="Z3" s="36"/>
      <c r="AA3" s="40"/>
      <c r="AB3" s="36"/>
      <c r="AC3" s="36"/>
      <c r="AD3" s="36"/>
      <c r="AE3" s="48"/>
      <c r="AF3" s="44"/>
      <c r="AG3" s="44"/>
      <c r="AH3" s="44"/>
      <c r="AI3" s="48"/>
      <c r="AJ3" s="44"/>
      <c r="AK3" s="44"/>
      <c r="AL3" s="55"/>
      <c r="AM3" s="40"/>
      <c r="AN3" s="40"/>
      <c r="AO3" s="40"/>
      <c r="AP3" s="40"/>
      <c r="AQ3" s="35"/>
      <c r="AR3" s="40"/>
      <c r="AS3" s="40"/>
      <c r="AT3" s="167"/>
      <c r="AU3" s="167"/>
    </row>
    <row r="4" spans="1:47" s="168" customFormat="1" ht="15" customHeight="1" x14ac:dyDescent="0.2">
      <c r="A4" s="61"/>
      <c r="B4" s="968" t="s">
        <v>368</v>
      </c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69"/>
      <c r="P4" s="44"/>
      <c r="Q4" s="44"/>
      <c r="R4" s="166"/>
      <c r="S4" s="49"/>
      <c r="T4" s="36"/>
      <c r="U4" s="37"/>
      <c r="V4" s="37"/>
      <c r="W4" s="37"/>
      <c r="X4" s="37"/>
      <c r="Y4" s="37"/>
      <c r="Z4" s="40"/>
      <c r="AA4" s="40"/>
      <c r="AB4" s="36"/>
      <c r="AC4" s="36"/>
      <c r="AD4" s="36"/>
      <c r="AE4" s="44"/>
      <c r="AF4" s="44"/>
      <c r="AG4" s="44"/>
      <c r="AH4" s="44"/>
      <c r="AI4" s="44"/>
      <c r="AJ4" s="44"/>
      <c r="AK4" s="44"/>
      <c r="AL4" s="40"/>
      <c r="AM4" s="40"/>
      <c r="AN4" s="40"/>
      <c r="AO4" s="40"/>
      <c r="AP4" s="40"/>
      <c r="AQ4" s="40"/>
      <c r="AR4" s="40"/>
      <c r="AS4" s="40"/>
      <c r="AT4" s="167"/>
      <c r="AU4" s="167"/>
    </row>
    <row r="5" spans="1:47" ht="15" customHeight="1" x14ac:dyDescent="0.2">
      <c r="A5" s="61"/>
      <c r="B5" s="968" t="s">
        <v>369</v>
      </c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49"/>
      <c r="Q5" s="44"/>
      <c r="R5" s="166"/>
      <c r="S5" s="50"/>
      <c r="T5" s="47"/>
      <c r="U5" s="37"/>
      <c r="V5" s="37"/>
      <c r="W5" s="37"/>
      <c r="X5" s="37"/>
      <c r="Y5" s="37"/>
      <c r="Z5" s="36"/>
      <c r="AA5" s="36"/>
      <c r="AB5" s="36"/>
      <c r="AC5" s="36"/>
      <c r="AD5" s="36"/>
      <c r="AE5" s="48"/>
      <c r="AF5" s="48"/>
      <c r="AG5" s="40"/>
      <c r="AH5" s="40"/>
      <c r="AI5" s="48"/>
      <c r="AJ5" s="48"/>
      <c r="AK5" s="48"/>
      <c r="AL5" s="55"/>
      <c r="AM5" s="40"/>
      <c r="AN5" s="40"/>
      <c r="AO5" s="40"/>
      <c r="AP5" s="40"/>
      <c r="AQ5" s="35"/>
      <c r="AR5" s="40"/>
      <c r="AS5" s="40"/>
      <c r="AT5" s="38"/>
      <c r="AU5" s="38"/>
    </row>
    <row r="6" spans="1:47" ht="15" customHeight="1" x14ac:dyDescent="0.2">
      <c r="A6" s="970"/>
      <c r="B6" s="971"/>
      <c r="C6" s="971"/>
      <c r="D6" s="971"/>
      <c r="E6" s="971"/>
      <c r="F6" s="971"/>
      <c r="G6" s="971"/>
      <c r="H6" s="971"/>
      <c r="I6" s="971"/>
      <c r="J6" s="971"/>
      <c r="K6" s="971"/>
      <c r="L6" s="971"/>
      <c r="M6" s="971"/>
      <c r="N6" s="971"/>
      <c r="O6" s="971"/>
      <c r="P6" s="44"/>
      <c r="Q6" s="44"/>
      <c r="R6" s="166"/>
      <c r="S6" s="49"/>
      <c r="T6" s="49"/>
      <c r="U6" s="37"/>
      <c r="V6" s="37"/>
      <c r="W6" s="37"/>
      <c r="X6" s="37"/>
      <c r="Y6" s="37"/>
      <c r="Z6" s="36"/>
      <c r="AA6" s="36"/>
      <c r="AB6" s="36"/>
      <c r="AC6" s="36"/>
      <c r="AD6" s="36"/>
      <c r="AE6" s="40"/>
      <c r="AF6" s="40"/>
      <c r="AG6" s="40"/>
      <c r="AH6" s="40"/>
      <c r="AI6" s="48"/>
      <c r="AJ6" s="48"/>
      <c r="AK6" s="48"/>
      <c r="AL6" s="40"/>
      <c r="AM6" s="40"/>
      <c r="AN6" s="40"/>
      <c r="AO6" s="40"/>
      <c r="AP6" s="40"/>
      <c r="AQ6" s="40"/>
      <c r="AR6" s="40"/>
      <c r="AS6" s="40"/>
      <c r="AT6" s="38"/>
      <c r="AU6" s="38"/>
    </row>
    <row r="7" spans="1:47" ht="15" customHeight="1" x14ac:dyDescent="0.2">
      <c r="A7" s="968" t="s">
        <v>394</v>
      </c>
      <c r="B7" s="969"/>
      <c r="C7" s="969"/>
      <c r="D7" s="969"/>
      <c r="E7" s="969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49"/>
      <c r="Q7" s="44"/>
      <c r="R7" s="166"/>
      <c r="S7" s="47"/>
      <c r="T7" s="47"/>
      <c r="U7" s="37"/>
      <c r="V7" s="37"/>
      <c r="W7" s="37"/>
      <c r="X7" s="37"/>
      <c r="Y7" s="37"/>
      <c r="Z7" s="36"/>
      <c r="AA7" s="36"/>
      <c r="AB7" s="36"/>
      <c r="AC7" s="36"/>
      <c r="AD7" s="36"/>
      <c r="AE7" s="48"/>
      <c r="AF7" s="48"/>
      <c r="AG7" s="40"/>
      <c r="AH7" s="40"/>
      <c r="AI7" s="48"/>
      <c r="AJ7" s="48"/>
      <c r="AK7" s="48"/>
      <c r="AL7" s="55"/>
      <c r="AM7" s="40"/>
      <c r="AN7" s="40"/>
      <c r="AO7" s="40"/>
      <c r="AP7" s="40"/>
      <c r="AQ7" s="35"/>
      <c r="AR7" s="40"/>
      <c r="AS7" s="40"/>
      <c r="AT7" s="38"/>
      <c r="AU7" s="38"/>
    </row>
    <row r="8" spans="1:47" ht="15" customHeight="1" x14ac:dyDescent="0.2">
      <c r="A8" s="135"/>
      <c r="B8" s="230"/>
      <c r="C8" s="250" t="s">
        <v>839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44"/>
      <c r="Q8" s="44"/>
      <c r="R8" s="166"/>
      <c r="S8" s="49"/>
      <c r="T8" s="49"/>
      <c r="U8" s="37"/>
      <c r="V8" s="37"/>
      <c r="W8" s="37"/>
      <c r="X8" s="37"/>
      <c r="Y8" s="37"/>
      <c r="Z8" s="36"/>
      <c r="AA8" s="36"/>
      <c r="AB8" s="36"/>
      <c r="AC8" s="36"/>
      <c r="AD8" s="36"/>
      <c r="AE8" s="40"/>
      <c r="AF8" s="40"/>
      <c r="AG8" s="40"/>
      <c r="AH8" s="40"/>
      <c r="AI8" s="48"/>
      <c r="AJ8" s="48"/>
      <c r="AK8" s="48"/>
      <c r="AL8" s="40"/>
      <c r="AM8" s="40"/>
      <c r="AN8" s="40"/>
      <c r="AO8" s="40"/>
      <c r="AP8" s="40"/>
      <c r="AQ8" s="40"/>
      <c r="AR8" s="40"/>
      <c r="AS8" s="40"/>
      <c r="AT8" s="38"/>
      <c r="AU8" s="38"/>
    </row>
    <row r="9" spans="1:47" ht="15" customHeight="1" x14ac:dyDescent="0.2">
      <c r="A9" s="135"/>
      <c r="B9" s="230"/>
      <c r="C9" s="250" t="s">
        <v>840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4"/>
      <c r="Q9" s="44"/>
      <c r="R9" s="166"/>
      <c r="S9" s="49"/>
      <c r="T9" s="49"/>
      <c r="U9" s="37"/>
      <c r="V9" s="37"/>
      <c r="W9" s="37"/>
      <c r="X9" s="37"/>
      <c r="Y9" s="37"/>
      <c r="Z9" s="36"/>
      <c r="AA9" s="36"/>
      <c r="AB9" s="36"/>
      <c r="AC9" s="36"/>
      <c r="AD9" s="36"/>
      <c r="AE9" s="40"/>
      <c r="AF9" s="40"/>
      <c r="AG9" s="40"/>
      <c r="AH9" s="40"/>
      <c r="AI9" s="48"/>
      <c r="AJ9" s="48"/>
      <c r="AK9" s="48"/>
      <c r="AL9" s="40"/>
      <c r="AM9" s="40"/>
      <c r="AN9" s="40"/>
      <c r="AO9" s="40"/>
      <c r="AP9" s="40"/>
      <c r="AQ9" s="40"/>
      <c r="AR9" s="40"/>
      <c r="AS9" s="40"/>
      <c r="AT9" s="38"/>
      <c r="AU9" s="38"/>
    </row>
    <row r="10" spans="1:47" ht="15" customHeight="1" x14ac:dyDescent="0.2">
      <c r="A10" s="135"/>
      <c r="B10" s="230"/>
      <c r="C10" s="250" t="s">
        <v>841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44"/>
      <c r="Q10" s="44"/>
      <c r="R10" s="166"/>
      <c r="S10" s="49"/>
      <c r="T10" s="49"/>
      <c r="U10" s="37"/>
      <c r="V10" s="37"/>
      <c r="W10" s="37"/>
      <c r="X10" s="37"/>
      <c r="Y10" s="37"/>
      <c r="Z10" s="36"/>
      <c r="AA10" s="36"/>
      <c r="AB10" s="36"/>
      <c r="AC10" s="36"/>
      <c r="AD10" s="36"/>
      <c r="AE10" s="40"/>
      <c r="AF10" s="40"/>
      <c r="AG10" s="40"/>
      <c r="AH10" s="40"/>
      <c r="AI10" s="48"/>
      <c r="AJ10" s="48"/>
      <c r="AK10" s="48"/>
      <c r="AL10" s="40"/>
      <c r="AM10" s="40"/>
      <c r="AN10" s="40"/>
      <c r="AO10" s="40"/>
      <c r="AP10" s="40"/>
      <c r="AQ10" s="40"/>
      <c r="AR10" s="40"/>
      <c r="AS10" s="40"/>
      <c r="AT10" s="38"/>
      <c r="AU10" s="38"/>
    </row>
    <row r="11" spans="1:47" ht="15" customHeight="1" x14ac:dyDescent="0.2">
      <c r="A11" s="970"/>
      <c r="B11" s="971"/>
      <c r="C11" s="971"/>
      <c r="D11" s="971"/>
      <c r="E11" s="971"/>
      <c r="F11" s="971"/>
      <c r="G11" s="971"/>
      <c r="H11" s="971"/>
      <c r="I11" s="971"/>
      <c r="J11" s="971"/>
      <c r="K11" s="971"/>
      <c r="L11" s="971"/>
      <c r="M11" s="971"/>
      <c r="N11" s="971"/>
      <c r="O11" s="971"/>
      <c r="P11" s="49"/>
      <c r="Q11" s="44"/>
      <c r="R11" s="166"/>
      <c r="S11" s="47"/>
      <c r="T11" s="47"/>
      <c r="U11" s="51"/>
      <c r="V11" s="44"/>
      <c r="W11" s="44"/>
      <c r="X11" s="44"/>
      <c r="Y11" s="44"/>
      <c r="Z11" s="36"/>
      <c r="AA11" s="44"/>
      <c r="AB11" s="36"/>
      <c r="AC11" s="44"/>
      <c r="AD11" s="44"/>
      <c r="AE11" s="48"/>
      <c r="AF11" s="48"/>
      <c r="AG11" s="40"/>
      <c r="AH11" s="40"/>
      <c r="AI11" s="48"/>
      <c r="AJ11" s="44"/>
      <c r="AK11" s="44"/>
      <c r="AL11" s="55"/>
      <c r="AM11" s="164"/>
      <c r="AN11" s="164"/>
      <c r="AO11" s="164"/>
      <c r="AP11" s="164"/>
      <c r="AQ11" s="35"/>
      <c r="AR11" s="44"/>
      <c r="AS11" s="44"/>
      <c r="AT11" s="38"/>
      <c r="AU11" s="38"/>
    </row>
    <row r="12" spans="1:47" ht="15" customHeight="1" x14ac:dyDescent="0.2">
      <c r="A12" s="968" t="s">
        <v>372</v>
      </c>
      <c r="B12" s="969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69"/>
      <c r="O12" s="969"/>
      <c r="P12" s="49"/>
      <c r="Q12" s="44"/>
      <c r="R12" s="166"/>
      <c r="S12" s="47"/>
      <c r="T12" s="47"/>
      <c r="U12" s="51"/>
      <c r="V12" s="44"/>
      <c r="W12" s="44"/>
      <c r="X12" s="44"/>
      <c r="Y12" s="44"/>
      <c r="Z12" s="36"/>
      <c r="AA12" s="44"/>
      <c r="AB12" s="36"/>
      <c r="AC12" s="44"/>
      <c r="AD12" s="44"/>
      <c r="AE12" s="48"/>
      <c r="AF12" s="48"/>
      <c r="AG12" s="40"/>
      <c r="AH12" s="40"/>
      <c r="AI12" s="48"/>
      <c r="AJ12" s="44"/>
      <c r="AK12" s="44"/>
      <c r="AL12" s="55"/>
      <c r="AM12" s="164"/>
      <c r="AN12" s="164"/>
      <c r="AO12" s="164"/>
      <c r="AP12" s="164"/>
      <c r="AQ12" s="35"/>
      <c r="AR12" s="44"/>
      <c r="AS12" s="44"/>
      <c r="AT12" s="38"/>
      <c r="AU12" s="38"/>
    </row>
    <row r="13" spans="1:47" ht="15" customHeight="1" x14ac:dyDescent="0.2">
      <c r="A13" s="135"/>
      <c r="B13" s="969" t="s">
        <v>373</v>
      </c>
      <c r="C13" s="969"/>
      <c r="D13" s="969"/>
      <c r="E13" s="969"/>
      <c r="F13" s="969"/>
      <c r="G13" s="969"/>
      <c r="H13" s="969"/>
      <c r="I13" s="969"/>
      <c r="J13" s="969"/>
      <c r="K13" s="969"/>
      <c r="L13" s="969"/>
      <c r="M13" s="969"/>
      <c r="N13" s="969"/>
      <c r="O13" s="969"/>
      <c r="P13" s="49"/>
      <c r="Q13" s="44"/>
      <c r="R13" s="166"/>
      <c r="S13" s="47"/>
      <c r="T13" s="47"/>
      <c r="U13" s="51"/>
      <c r="V13" s="44"/>
      <c r="W13" s="44"/>
      <c r="X13" s="44"/>
      <c r="Y13" s="44"/>
      <c r="Z13" s="36"/>
      <c r="AA13" s="44"/>
      <c r="AB13" s="36"/>
      <c r="AC13" s="44"/>
      <c r="AD13" s="44"/>
      <c r="AE13" s="48"/>
      <c r="AF13" s="48"/>
      <c r="AG13" s="40"/>
      <c r="AH13" s="40"/>
      <c r="AI13" s="48"/>
      <c r="AJ13" s="44"/>
      <c r="AK13" s="44"/>
      <c r="AL13" s="55"/>
      <c r="AM13" s="164"/>
      <c r="AN13" s="164"/>
      <c r="AO13" s="164"/>
      <c r="AP13" s="164"/>
      <c r="AQ13" s="35"/>
      <c r="AR13" s="44"/>
      <c r="AS13" s="44"/>
      <c r="AT13" s="38"/>
      <c r="AU13" s="38"/>
    </row>
    <row r="14" spans="1:47" ht="15" customHeight="1" x14ac:dyDescent="0.2">
      <c r="A14" s="135"/>
      <c r="B14" s="969" t="s">
        <v>374</v>
      </c>
      <c r="C14" s="969"/>
      <c r="D14" s="969"/>
      <c r="E14" s="969"/>
      <c r="F14" s="969"/>
      <c r="G14" s="969"/>
      <c r="H14" s="969"/>
      <c r="I14" s="969"/>
      <c r="J14" s="969"/>
      <c r="K14" s="969"/>
      <c r="L14" s="969"/>
      <c r="M14" s="969"/>
      <c r="N14" s="969"/>
      <c r="O14" s="969"/>
      <c r="P14" s="49"/>
      <c r="Q14" s="44"/>
      <c r="R14" s="166"/>
      <c r="S14" s="47"/>
      <c r="T14" s="47"/>
      <c r="U14" s="51"/>
      <c r="V14" s="44"/>
      <c r="W14" s="44"/>
      <c r="X14" s="44"/>
      <c r="Y14" s="44"/>
      <c r="Z14" s="36"/>
      <c r="AA14" s="44"/>
      <c r="AB14" s="36"/>
      <c r="AC14" s="44"/>
      <c r="AD14" s="44"/>
      <c r="AE14" s="48"/>
      <c r="AF14" s="48"/>
      <c r="AG14" s="40"/>
      <c r="AH14" s="40"/>
      <c r="AI14" s="48"/>
      <c r="AJ14" s="44"/>
      <c r="AK14" s="44"/>
      <c r="AL14" s="55"/>
      <c r="AM14" s="164"/>
      <c r="AN14" s="164"/>
      <c r="AO14" s="164"/>
      <c r="AP14" s="164"/>
      <c r="AQ14" s="35"/>
      <c r="AR14" s="44"/>
      <c r="AS14" s="44"/>
      <c r="AT14" s="38"/>
      <c r="AU14" s="38"/>
    </row>
    <row r="15" spans="1:47" ht="15" customHeight="1" x14ac:dyDescent="0.2">
      <c r="A15" s="968"/>
      <c r="B15" s="969"/>
      <c r="C15" s="969"/>
      <c r="D15" s="969"/>
      <c r="E15" s="969"/>
      <c r="F15" s="969"/>
      <c r="G15" s="969"/>
      <c r="H15" s="969"/>
      <c r="I15" s="969"/>
      <c r="J15" s="969"/>
      <c r="K15" s="969"/>
      <c r="L15" s="969"/>
      <c r="M15" s="969"/>
      <c r="N15" s="969"/>
      <c r="O15" s="969"/>
      <c r="P15" s="44"/>
      <c r="Q15" s="166"/>
      <c r="R15" s="50"/>
      <c r="S15" s="47"/>
      <c r="T15" s="51"/>
      <c r="U15" s="44"/>
      <c r="V15" s="44"/>
      <c r="W15" s="44"/>
      <c r="X15" s="44"/>
      <c r="Y15" s="36"/>
      <c r="Z15" s="44"/>
      <c r="AA15" s="36"/>
      <c r="AB15" s="44"/>
      <c r="AC15" s="44"/>
      <c r="AD15" s="48"/>
      <c r="AE15" s="48"/>
      <c r="AF15" s="40"/>
      <c r="AG15" s="40"/>
      <c r="AH15" s="48"/>
      <c r="AI15" s="44"/>
      <c r="AJ15" s="44"/>
      <c r="AK15" s="55"/>
      <c r="AL15" s="164"/>
      <c r="AM15" s="164"/>
      <c r="AN15" s="164"/>
      <c r="AO15" s="164"/>
      <c r="AP15" s="35"/>
      <c r="AQ15" s="44"/>
      <c r="AR15" s="44"/>
      <c r="AS15" s="38"/>
      <c r="AT15" s="38"/>
    </row>
    <row r="16" spans="1:47" ht="15" customHeight="1" x14ac:dyDescent="0.2">
      <c r="A16" s="968" t="s">
        <v>370</v>
      </c>
      <c r="B16" s="969"/>
      <c r="C16" s="969"/>
      <c r="D16" s="969"/>
      <c r="E16" s="969"/>
      <c r="F16" s="969"/>
      <c r="G16" s="969"/>
      <c r="H16" s="969"/>
      <c r="I16" s="969"/>
      <c r="J16" s="969"/>
      <c r="K16" s="969"/>
      <c r="L16" s="969"/>
      <c r="M16" s="969"/>
      <c r="N16" s="969"/>
      <c r="O16" s="969"/>
      <c r="P16" s="44"/>
      <c r="Q16" s="44"/>
      <c r="R16" s="166"/>
      <c r="S16" s="49"/>
      <c r="T16" s="49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0"/>
      <c r="AF16" s="40"/>
      <c r="AG16" s="40"/>
      <c r="AH16" s="40"/>
      <c r="AI16" s="44"/>
      <c r="AJ16" s="44"/>
      <c r="AK16" s="44"/>
      <c r="AL16" s="164"/>
      <c r="AM16" s="164"/>
      <c r="AN16" s="164"/>
      <c r="AO16" s="164"/>
      <c r="AP16" s="164"/>
      <c r="AQ16" s="44"/>
      <c r="AR16" s="44"/>
      <c r="AS16" s="44"/>
      <c r="AT16" s="38"/>
      <c r="AU16" s="38"/>
    </row>
    <row r="17" spans="1:48" ht="15" customHeight="1" x14ac:dyDescent="0.2">
      <c r="A17" s="975" t="s">
        <v>371</v>
      </c>
      <c r="B17" s="975"/>
      <c r="C17" s="975"/>
      <c r="D17" s="975"/>
      <c r="E17" s="975"/>
      <c r="F17" s="975"/>
      <c r="G17" s="975"/>
      <c r="H17" s="975"/>
      <c r="I17" s="975"/>
      <c r="J17" s="975"/>
      <c r="K17" s="975"/>
      <c r="L17" s="975"/>
      <c r="M17" s="975"/>
      <c r="N17" s="975"/>
      <c r="O17" s="975"/>
      <c r="P17" s="44"/>
      <c r="Q17" s="44"/>
      <c r="R17" s="166"/>
      <c r="S17" s="49"/>
      <c r="T17" s="49"/>
      <c r="U17" s="37"/>
      <c r="V17" s="37"/>
      <c r="W17" s="37"/>
      <c r="X17" s="37"/>
      <c r="Y17" s="37"/>
      <c r="Z17" s="36"/>
      <c r="AA17" s="36"/>
      <c r="AB17" s="36"/>
      <c r="AC17" s="36"/>
      <c r="AD17" s="36"/>
      <c r="AE17" s="40"/>
      <c r="AF17" s="40"/>
      <c r="AG17" s="40"/>
      <c r="AH17" s="40"/>
      <c r="AI17" s="40"/>
      <c r="AJ17" s="40"/>
      <c r="AK17" s="40"/>
      <c r="AL17" s="55"/>
      <c r="AM17" s="55"/>
      <c r="AN17" s="55"/>
      <c r="AO17" s="55"/>
      <c r="AP17" s="55"/>
      <c r="AQ17" s="35"/>
      <c r="AR17" s="35"/>
      <c r="AS17" s="35"/>
      <c r="AT17" s="38"/>
      <c r="AU17" s="38"/>
    </row>
    <row r="18" spans="1:48" ht="15" customHeight="1" x14ac:dyDescent="0.2">
      <c r="A18" s="975" t="s">
        <v>366</v>
      </c>
      <c r="B18" s="975"/>
      <c r="C18" s="975"/>
      <c r="D18" s="975"/>
      <c r="E18" s="975"/>
      <c r="F18" s="975"/>
      <c r="G18" s="975"/>
      <c r="H18" s="975"/>
      <c r="I18" s="975"/>
      <c r="J18" s="975"/>
      <c r="K18" s="975"/>
      <c r="L18" s="975"/>
      <c r="M18" s="975"/>
      <c r="N18" s="975"/>
      <c r="O18" s="975"/>
      <c r="P18" s="44"/>
      <c r="Q18" s="44"/>
      <c r="R18" s="166"/>
      <c r="S18" s="49"/>
      <c r="T18" s="49"/>
      <c r="U18" s="37"/>
      <c r="V18" s="37"/>
      <c r="W18" s="37"/>
      <c r="X18" s="37"/>
      <c r="Y18" s="37"/>
      <c r="Z18" s="36"/>
      <c r="AA18" s="36"/>
      <c r="AB18" s="36"/>
      <c r="AC18" s="36"/>
      <c r="AD18" s="36"/>
      <c r="AE18" s="40"/>
      <c r="AF18" s="40"/>
      <c r="AG18" s="40"/>
      <c r="AH18" s="40"/>
      <c r="AI18" s="48"/>
      <c r="AJ18" s="48"/>
      <c r="AK18" s="48"/>
      <c r="AL18" s="55"/>
      <c r="AM18" s="55"/>
      <c r="AN18" s="55"/>
      <c r="AO18" s="55"/>
      <c r="AP18" s="55"/>
      <c r="AQ18" s="35"/>
      <c r="AR18" s="35"/>
      <c r="AS18" s="35"/>
      <c r="AT18" s="38"/>
      <c r="AU18" s="38"/>
    </row>
    <row r="19" spans="1:48" ht="15" customHeight="1" x14ac:dyDescent="0.2">
      <c r="A19" s="975"/>
      <c r="B19" s="975"/>
      <c r="C19" s="975"/>
      <c r="D19" s="975"/>
      <c r="E19" s="975"/>
      <c r="F19" s="975"/>
      <c r="G19" s="975"/>
      <c r="H19" s="975"/>
      <c r="I19" s="975"/>
      <c r="J19" s="975"/>
      <c r="K19" s="975"/>
      <c r="L19" s="975"/>
      <c r="M19" s="975"/>
      <c r="N19" s="975"/>
      <c r="O19" s="975"/>
      <c r="P19" s="44"/>
      <c r="Q19" s="44"/>
      <c r="R19" s="166"/>
      <c r="S19" s="49"/>
      <c r="T19" s="49"/>
      <c r="U19" s="37"/>
      <c r="V19" s="37"/>
      <c r="W19" s="37"/>
      <c r="X19" s="37"/>
      <c r="Y19" s="37"/>
      <c r="Z19" s="36"/>
      <c r="AA19" s="36"/>
      <c r="AB19" s="36"/>
      <c r="AC19" s="36"/>
      <c r="AD19" s="36"/>
      <c r="AE19" s="40"/>
      <c r="AF19" s="40"/>
      <c r="AG19" s="40"/>
      <c r="AH19" s="40"/>
      <c r="AI19" s="48"/>
      <c r="AJ19" s="48"/>
      <c r="AK19" s="48"/>
      <c r="AL19" s="55"/>
      <c r="AM19" s="55"/>
      <c r="AN19" s="55"/>
      <c r="AO19" s="55"/>
      <c r="AP19" s="55"/>
      <c r="AQ19" s="35"/>
      <c r="AR19" s="35"/>
      <c r="AS19" s="35"/>
      <c r="AT19" s="38"/>
      <c r="AU19" s="38"/>
    </row>
    <row r="20" spans="1:48" ht="15" customHeight="1" x14ac:dyDescent="0.2">
      <c r="A20" s="968" t="s">
        <v>377</v>
      </c>
      <c r="B20" s="969"/>
      <c r="C20" s="969"/>
      <c r="D20" s="969"/>
      <c r="E20" s="969"/>
      <c r="F20" s="969"/>
      <c r="G20" s="969"/>
      <c r="H20" s="969"/>
      <c r="I20" s="969"/>
      <c r="J20" s="969"/>
      <c r="K20" s="969"/>
      <c r="L20" s="969"/>
      <c r="M20" s="969"/>
      <c r="N20" s="969"/>
      <c r="O20" s="969"/>
      <c r="P20" s="44"/>
      <c r="Q20" s="44"/>
      <c r="R20" s="166"/>
      <c r="S20" s="49"/>
      <c r="T20" s="49"/>
      <c r="U20" s="44"/>
      <c r="V20" s="37"/>
      <c r="W20" s="37"/>
      <c r="X20" s="52"/>
      <c r="Y20" s="52"/>
      <c r="Z20" s="36"/>
      <c r="AA20" s="36"/>
      <c r="AB20" s="36"/>
      <c r="AC20" s="36"/>
      <c r="AD20" s="36"/>
      <c r="AE20" s="48"/>
      <c r="AF20" s="48"/>
      <c r="AG20" s="40"/>
      <c r="AH20" s="40"/>
      <c r="AI20" s="48"/>
      <c r="AJ20" s="48"/>
      <c r="AK20" s="48"/>
      <c r="AL20" s="55"/>
      <c r="AM20" s="55"/>
      <c r="AN20" s="55"/>
      <c r="AO20" s="55"/>
      <c r="AP20" s="55"/>
      <c r="AQ20" s="35"/>
      <c r="AR20" s="35"/>
      <c r="AS20" s="35"/>
      <c r="AT20" s="38"/>
      <c r="AU20" s="38"/>
    </row>
    <row r="21" spans="1:48" ht="15" customHeight="1" x14ac:dyDescent="0.2">
      <c r="A21" s="975" t="s">
        <v>378</v>
      </c>
      <c r="B21" s="975"/>
      <c r="C21" s="975"/>
      <c r="D21" s="975"/>
      <c r="E21" s="975"/>
      <c r="F21" s="975"/>
      <c r="G21" s="975"/>
      <c r="H21" s="975"/>
      <c r="I21" s="975"/>
      <c r="J21" s="975"/>
      <c r="K21" s="975"/>
      <c r="L21" s="975"/>
      <c r="M21" s="975"/>
      <c r="N21" s="975"/>
      <c r="O21" s="975"/>
      <c r="P21" s="49"/>
      <c r="Q21" s="44"/>
      <c r="R21" s="166"/>
      <c r="S21" s="50"/>
      <c r="T21" s="47"/>
      <c r="U21" s="51"/>
      <c r="V21" s="52"/>
      <c r="W21" s="52"/>
      <c r="X21" s="52"/>
      <c r="Y21" s="52"/>
      <c r="Z21" s="36"/>
      <c r="AA21" s="36"/>
      <c r="AB21" s="36"/>
      <c r="AC21" s="36"/>
      <c r="AD21" s="36"/>
      <c r="AE21" s="40"/>
      <c r="AF21" s="40"/>
      <c r="AG21" s="40"/>
      <c r="AH21" s="40"/>
      <c r="AI21" s="48"/>
      <c r="AJ21" s="48"/>
      <c r="AK21" s="48"/>
      <c r="AL21" s="55"/>
      <c r="AM21" s="55"/>
      <c r="AN21" s="55"/>
      <c r="AO21" s="55"/>
      <c r="AP21" s="55"/>
      <c r="AQ21" s="35"/>
      <c r="AR21" s="35"/>
      <c r="AS21" s="35"/>
      <c r="AT21" s="38"/>
      <c r="AU21" s="38"/>
      <c r="AV21" s="165"/>
    </row>
    <row r="22" spans="1:48" ht="15" customHeight="1" x14ac:dyDescent="0.2">
      <c r="A22" s="975" t="s">
        <v>379</v>
      </c>
      <c r="B22" s="975"/>
      <c r="C22" s="975"/>
      <c r="D22" s="975"/>
      <c r="E22" s="975"/>
      <c r="F22" s="975"/>
      <c r="G22" s="975"/>
      <c r="H22" s="975"/>
      <c r="I22" s="975"/>
      <c r="J22" s="975"/>
      <c r="K22" s="975"/>
      <c r="L22" s="975"/>
      <c r="M22" s="975"/>
      <c r="N22" s="975"/>
      <c r="O22" s="975"/>
      <c r="P22" s="49"/>
      <c r="Q22" s="44"/>
      <c r="R22" s="166"/>
      <c r="S22" s="50"/>
      <c r="T22" s="47"/>
      <c r="U22" s="51"/>
      <c r="V22" s="52"/>
      <c r="W22" s="52"/>
      <c r="X22" s="52"/>
      <c r="Y22" s="52"/>
      <c r="Z22" s="36"/>
      <c r="AA22" s="36"/>
      <c r="AB22" s="36"/>
      <c r="AC22" s="36"/>
      <c r="AD22" s="36"/>
      <c r="AE22" s="40"/>
      <c r="AF22" s="40"/>
      <c r="AG22" s="40"/>
      <c r="AH22" s="40"/>
      <c r="AI22" s="48"/>
      <c r="AJ22" s="48"/>
      <c r="AK22" s="48"/>
      <c r="AL22" s="55"/>
      <c r="AM22" s="55"/>
      <c r="AN22" s="55"/>
      <c r="AO22" s="55"/>
      <c r="AP22" s="55"/>
      <c r="AQ22" s="35"/>
      <c r="AR22" s="35"/>
      <c r="AS22" s="35"/>
      <c r="AT22" s="38"/>
      <c r="AU22" s="38"/>
      <c r="AV22" s="165"/>
    </row>
    <row r="23" spans="1:48" s="170" customFormat="1" ht="15" customHeight="1" x14ac:dyDescent="0.2">
      <c r="A23" s="975"/>
      <c r="B23" s="975"/>
      <c r="C23" s="975"/>
      <c r="D23" s="975"/>
      <c r="E23" s="975"/>
      <c r="F23" s="975"/>
      <c r="G23" s="975"/>
      <c r="H23" s="975"/>
      <c r="I23" s="975"/>
      <c r="J23" s="975"/>
      <c r="K23" s="975"/>
      <c r="L23" s="975"/>
      <c r="M23" s="975"/>
      <c r="N23" s="975"/>
      <c r="O23" s="975"/>
      <c r="P23" s="44"/>
      <c r="Q23" s="44"/>
      <c r="R23" s="166"/>
      <c r="S23" s="49"/>
      <c r="T23" s="49"/>
      <c r="U23" s="37"/>
      <c r="V23" s="50"/>
      <c r="W23" s="50"/>
      <c r="X23" s="35"/>
      <c r="Y23" s="38"/>
      <c r="Z23" s="38"/>
      <c r="AA23" s="38"/>
      <c r="AB23" s="35"/>
      <c r="AC23" s="38"/>
      <c r="AD23" s="38"/>
      <c r="AE23" s="38"/>
      <c r="AF23" s="38"/>
      <c r="AG23" s="35"/>
      <c r="AH23" s="38"/>
      <c r="AI23" s="38"/>
      <c r="AJ23" s="38"/>
      <c r="AK23" s="55"/>
      <c r="AL23" s="38"/>
      <c r="AM23" s="38"/>
      <c r="AN23" s="38"/>
      <c r="AO23" s="35"/>
      <c r="AP23" s="38"/>
      <c r="AQ23" s="38"/>
      <c r="AR23" s="38"/>
      <c r="AS23" s="38"/>
      <c r="AT23" s="167"/>
      <c r="AU23" s="36"/>
      <c r="AV23" s="169"/>
    </row>
    <row r="24" spans="1:48" ht="15" customHeight="1" x14ac:dyDescent="0.2">
      <c r="A24" s="968" t="s">
        <v>400</v>
      </c>
      <c r="B24" s="969"/>
      <c r="C24" s="969"/>
      <c r="D24" s="969"/>
      <c r="E24" s="969"/>
      <c r="F24" s="969"/>
      <c r="G24" s="969"/>
      <c r="H24" s="969"/>
      <c r="I24" s="969"/>
      <c r="J24" s="969"/>
      <c r="K24" s="969"/>
      <c r="L24" s="969"/>
      <c r="M24" s="969"/>
      <c r="N24" s="969"/>
      <c r="O24" s="969"/>
      <c r="P24" s="49"/>
      <c r="Q24" s="44"/>
      <c r="R24" s="166"/>
      <c r="S24" s="47"/>
      <c r="T24" s="47"/>
      <c r="U24" s="37"/>
      <c r="V24" s="50"/>
      <c r="W24" s="50"/>
      <c r="X24" s="49"/>
      <c r="Y24" s="49"/>
      <c r="Z24" s="49"/>
      <c r="AA24" s="49"/>
      <c r="AB24" s="49"/>
      <c r="AC24" s="49"/>
      <c r="AD24" s="49"/>
      <c r="AE24" s="49"/>
      <c r="AF24" s="49"/>
      <c r="AG24" s="37"/>
      <c r="AH24" s="40"/>
      <c r="AI24" s="40"/>
      <c r="AJ24" s="40"/>
      <c r="AK24" s="49"/>
      <c r="AL24" s="49"/>
      <c r="AM24" s="49"/>
      <c r="AN24" s="49"/>
      <c r="AO24" s="56"/>
      <c r="AP24" s="57"/>
      <c r="AQ24" s="57"/>
      <c r="AR24" s="57"/>
      <c r="AS24" s="57"/>
      <c r="AT24" s="38"/>
      <c r="AU24" s="36"/>
      <c r="AV24" s="169"/>
    </row>
    <row r="25" spans="1:48" ht="15" customHeight="1" x14ac:dyDescent="0.2">
      <c r="A25" s="975" t="s">
        <v>388</v>
      </c>
      <c r="B25" s="975"/>
      <c r="C25" s="975"/>
      <c r="D25" s="975"/>
      <c r="E25" s="975"/>
      <c r="F25" s="975"/>
      <c r="G25" s="975"/>
      <c r="H25" s="975"/>
      <c r="I25" s="975"/>
      <c r="J25" s="975"/>
      <c r="K25" s="975"/>
      <c r="L25" s="975"/>
      <c r="M25" s="975"/>
      <c r="N25" s="975"/>
      <c r="O25" s="975"/>
      <c r="P25" s="44"/>
      <c r="Q25" s="44"/>
      <c r="R25" s="166"/>
      <c r="S25" s="49"/>
      <c r="T25" s="49"/>
      <c r="U25" s="52"/>
      <c r="V25" s="41"/>
      <c r="W25" s="41"/>
      <c r="X25" s="41"/>
      <c r="Y25" s="48"/>
      <c r="Z25" s="48"/>
      <c r="AA25" s="48"/>
      <c r="AB25" s="48"/>
      <c r="AC25" s="48"/>
      <c r="AD25" s="48"/>
      <c r="AE25" s="48"/>
      <c r="AF25" s="48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40"/>
      <c r="AU25" s="36"/>
      <c r="AV25" s="169"/>
    </row>
    <row r="26" spans="1:48" s="172" customFormat="1" ht="15" customHeight="1" x14ac:dyDescent="0.2">
      <c r="A26" s="975" t="s">
        <v>389</v>
      </c>
      <c r="B26" s="975"/>
      <c r="C26" s="975"/>
      <c r="D26" s="975"/>
      <c r="E26" s="975"/>
      <c r="F26" s="975"/>
      <c r="G26" s="975"/>
      <c r="H26" s="975"/>
      <c r="I26" s="975"/>
      <c r="J26" s="975"/>
      <c r="K26" s="975"/>
      <c r="L26" s="975"/>
      <c r="M26" s="975"/>
      <c r="N26" s="975"/>
      <c r="O26" s="975"/>
      <c r="P26" s="49"/>
      <c r="Q26" s="44"/>
      <c r="R26" s="166"/>
      <c r="S26" s="47"/>
      <c r="T26" s="47"/>
      <c r="U26" s="37"/>
      <c r="V26" s="64"/>
      <c r="W26" s="64"/>
      <c r="X26" s="64"/>
      <c r="Y26" s="64"/>
      <c r="Z26" s="64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</row>
    <row r="27" spans="1:48" s="172" customFormat="1" ht="15" customHeight="1" x14ac:dyDescent="0.2">
      <c r="A27" s="975" t="s">
        <v>398</v>
      </c>
      <c r="B27" s="975"/>
      <c r="C27" s="975"/>
      <c r="D27" s="975"/>
      <c r="E27" s="975"/>
      <c r="F27" s="975"/>
      <c r="G27" s="975"/>
      <c r="H27" s="975"/>
      <c r="I27" s="975"/>
      <c r="J27" s="975"/>
      <c r="K27" s="975"/>
      <c r="L27" s="975"/>
      <c r="M27" s="975"/>
      <c r="N27" s="975"/>
      <c r="O27" s="975"/>
      <c r="P27" s="44"/>
      <c r="Q27" s="44"/>
      <c r="R27" s="166"/>
      <c r="S27" s="49"/>
      <c r="T27" s="49"/>
      <c r="U27" s="52"/>
      <c r="V27" s="64"/>
      <c r="W27" s="64"/>
      <c r="X27" s="64"/>
      <c r="Y27" s="64"/>
      <c r="Z27" s="64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</row>
    <row r="28" spans="1:48" s="172" customFormat="1" ht="15" customHeight="1" x14ac:dyDescent="0.2">
      <c r="A28" s="975" t="s">
        <v>392</v>
      </c>
      <c r="B28" s="975"/>
      <c r="C28" s="975"/>
      <c r="D28" s="975"/>
      <c r="E28" s="975"/>
      <c r="F28" s="975"/>
      <c r="G28" s="975"/>
      <c r="H28" s="975"/>
      <c r="I28" s="975"/>
      <c r="J28" s="975"/>
      <c r="K28" s="975"/>
      <c r="L28" s="975"/>
      <c r="M28" s="975"/>
      <c r="N28" s="975"/>
      <c r="O28" s="975"/>
      <c r="P28" s="53"/>
      <c r="Q28" s="53"/>
      <c r="R28" s="34"/>
      <c r="S28" s="54"/>
      <c r="T28" s="54"/>
      <c r="U28" s="37"/>
      <c r="V28" s="64"/>
      <c r="W28" s="64"/>
      <c r="X28" s="64"/>
      <c r="Y28" s="64"/>
      <c r="Z28" s="64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</row>
    <row r="29" spans="1:48" s="172" customFormat="1" ht="15" customHeight="1" x14ac:dyDescent="0.2">
      <c r="A29" s="975"/>
      <c r="B29" s="975"/>
      <c r="C29" s="975"/>
      <c r="D29" s="975"/>
      <c r="E29" s="975"/>
      <c r="F29" s="975"/>
      <c r="G29" s="975"/>
      <c r="H29" s="975"/>
      <c r="I29" s="975"/>
      <c r="J29" s="975"/>
      <c r="K29" s="975"/>
      <c r="L29" s="975"/>
      <c r="M29" s="975"/>
      <c r="N29" s="975"/>
      <c r="O29" s="975"/>
      <c r="P29" s="40"/>
      <c r="Q29" s="40"/>
      <c r="R29" s="40"/>
      <c r="S29" s="40"/>
      <c r="T29" s="40"/>
      <c r="U29" s="40"/>
      <c r="V29" s="64"/>
      <c r="W29" s="64"/>
      <c r="X29" s="64"/>
      <c r="Y29" s="64"/>
      <c r="Z29" s="64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</row>
    <row r="30" spans="1:48" s="172" customFormat="1" ht="15" customHeight="1" x14ac:dyDescent="0.2">
      <c r="A30" s="968" t="s">
        <v>393</v>
      </c>
      <c r="B30" s="969"/>
      <c r="C30" s="969"/>
      <c r="D30" s="969"/>
      <c r="E30" s="969"/>
      <c r="F30" s="969"/>
      <c r="G30" s="969"/>
      <c r="H30" s="969"/>
      <c r="I30" s="969"/>
      <c r="J30" s="969"/>
      <c r="K30" s="969"/>
      <c r="L30" s="969"/>
      <c r="M30" s="969"/>
      <c r="N30" s="969"/>
      <c r="O30" s="969"/>
      <c r="P30" s="40"/>
      <c r="Q30" s="40"/>
      <c r="R30" s="40"/>
      <c r="S30" s="40"/>
      <c r="T30" s="40"/>
      <c r="U30" s="40"/>
      <c r="V30" s="64"/>
      <c r="W30" s="64"/>
      <c r="X30" s="64"/>
      <c r="Y30" s="64"/>
      <c r="Z30" s="64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</row>
    <row r="31" spans="1:48" s="172" customFormat="1" ht="15" customHeight="1" x14ac:dyDescent="0.2">
      <c r="A31" s="975" t="s">
        <v>399</v>
      </c>
      <c r="B31" s="975"/>
      <c r="C31" s="975"/>
      <c r="D31" s="975"/>
      <c r="E31" s="975"/>
      <c r="F31" s="975"/>
      <c r="G31" s="975"/>
      <c r="H31" s="975"/>
      <c r="I31" s="975"/>
      <c r="J31" s="975"/>
      <c r="K31" s="975"/>
      <c r="L31" s="975"/>
      <c r="M31" s="975"/>
      <c r="N31" s="975"/>
      <c r="O31" s="975"/>
      <c r="P31" s="40"/>
      <c r="Q31" s="40"/>
      <c r="R31" s="40"/>
      <c r="S31" s="40"/>
      <c r="T31" s="40"/>
      <c r="U31" s="40"/>
      <c r="V31" s="64"/>
      <c r="W31" s="64"/>
      <c r="X31" s="64"/>
      <c r="Y31" s="64"/>
      <c r="Z31" s="64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171"/>
      <c r="AU31" s="171"/>
    </row>
    <row r="32" spans="1:48" s="172" customFormat="1" ht="15" customHeight="1" x14ac:dyDescent="0.2">
      <c r="A32" s="975" t="s">
        <v>390</v>
      </c>
      <c r="B32" s="975"/>
      <c r="C32" s="975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41"/>
      <c r="Q32" s="41"/>
      <c r="R32" s="41"/>
      <c r="S32" s="41"/>
      <c r="T32" s="41"/>
      <c r="U32" s="41"/>
      <c r="V32" s="64"/>
      <c r="W32" s="64"/>
      <c r="X32" s="64"/>
      <c r="Y32" s="64"/>
      <c r="Z32" s="64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</row>
    <row r="33" spans="1:47" s="172" customFormat="1" ht="15" customHeight="1" x14ac:dyDescent="0.2">
      <c r="A33" s="975" t="s">
        <v>401</v>
      </c>
      <c r="B33" s="975"/>
      <c r="C33" s="975"/>
      <c r="D33" s="975"/>
      <c r="E33" s="975"/>
      <c r="F33" s="975"/>
      <c r="G33" s="975"/>
      <c r="H33" s="975"/>
      <c r="I33" s="975"/>
      <c r="J33" s="975"/>
      <c r="K33" s="975"/>
      <c r="L33" s="975"/>
      <c r="M33" s="975"/>
      <c r="N33" s="975"/>
      <c r="O33" s="975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</row>
    <row r="34" spans="1:47" s="172" customFormat="1" ht="15" customHeight="1" x14ac:dyDescent="0.2">
      <c r="A34" s="975" t="s">
        <v>391</v>
      </c>
      <c r="B34" s="975"/>
      <c r="C34" s="975"/>
      <c r="D34" s="975"/>
      <c r="E34" s="975"/>
      <c r="F34" s="975"/>
      <c r="G34" s="975"/>
      <c r="H34" s="975"/>
      <c r="I34" s="975"/>
      <c r="J34" s="975"/>
      <c r="K34" s="975"/>
      <c r="L34" s="975"/>
      <c r="M34" s="975"/>
      <c r="N34" s="975"/>
      <c r="O34" s="975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</row>
    <row r="35" spans="1:47" s="172" customFormat="1" ht="15" customHeight="1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</row>
    <row r="36" spans="1:47" s="172" customFormat="1" ht="15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73"/>
      <c r="W36" s="173"/>
      <c r="X36" s="64"/>
      <c r="Y36" s="64"/>
      <c r="Z36" s="64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174"/>
      <c r="AP36" s="171"/>
      <c r="AQ36" s="171"/>
      <c r="AR36" s="171"/>
      <c r="AS36" s="171"/>
      <c r="AT36" s="171"/>
      <c r="AU36" s="171"/>
    </row>
    <row r="37" spans="1:47" s="172" customFormat="1" ht="1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1"/>
      <c r="AU37" s="171"/>
    </row>
    <row r="38" spans="1:47" s="175" customFormat="1" ht="15" customHeight="1" x14ac:dyDescent="0.2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1"/>
      <c r="AU38" s="171"/>
    </row>
    <row r="39" spans="1:47" s="175" customFormat="1" ht="15" customHeight="1" x14ac:dyDescent="0.2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1"/>
      <c r="AU39" s="171"/>
    </row>
    <row r="40" spans="1:47" s="175" customFormat="1" ht="15" customHeight="1" x14ac:dyDescent="0.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1"/>
      <c r="AU40" s="171"/>
    </row>
    <row r="41" spans="1:47" s="175" customFormat="1" ht="15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1"/>
      <c r="AU41" s="171"/>
    </row>
    <row r="42" spans="1:47" s="175" customFormat="1" ht="15" customHeight="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1"/>
      <c r="AU42" s="171"/>
    </row>
    <row r="43" spans="1:47" s="175" customFormat="1" ht="15" customHeight="1" x14ac:dyDescent="0.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1"/>
      <c r="AU43" s="171"/>
    </row>
    <row r="44" spans="1:47" s="165" customFormat="1" ht="15" customHeight="1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1:47" s="165" customFormat="1" ht="15" customHeight="1" x14ac:dyDescent="0.2">
      <c r="A45" s="6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64"/>
      <c r="Q45" s="64"/>
      <c r="R45" s="64"/>
      <c r="S45" s="64"/>
      <c r="T45" s="64"/>
      <c r="U45" s="64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7" s="165" customFormat="1" ht="15" customHeight="1" x14ac:dyDescent="0.2">
      <c r="A46" s="6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64"/>
      <c r="Q46" s="64"/>
      <c r="R46" s="64"/>
      <c r="S46" s="64"/>
      <c r="T46" s="64"/>
      <c r="U46" s="64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1:47" ht="15" customHeight="1" x14ac:dyDescent="0.2">
      <c r="A47" s="64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64"/>
      <c r="Q47" s="64"/>
      <c r="R47" s="64"/>
      <c r="S47" s="64"/>
      <c r="T47" s="64"/>
      <c r="U47" s="64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1:47" ht="15" customHeight="1" x14ac:dyDescent="0.2">
      <c r="A48" s="174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64"/>
      <c r="Q48" s="64"/>
      <c r="R48" s="64"/>
      <c r="S48" s="64"/>
      <c r="T48" s="64"/>
      <c r="U48" s="64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1:47" ht="1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174"/>
      <c r="Q49" s="174"/>
      <c r="R49" s="174"/>
      <c r="S49" s="174"/>
      <c r="T49" s="174"/>
      <c r="U49" s="174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1:47" ht="1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174"/>
      <c r="Q50" s="174"/>
      <c r="R50" s="174"/>
      <c r="S50" s="174"/>
      <c r="T50" s="174"/>
      <c r="U50" s="174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1:47" ht="15" customHeight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</row>
    <row r="52" spans="1:47" ht="15" customHeight="1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</row>
    <row r="53" spans="1:47" ht="15" customHeight="1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</row>
    <row r="54" spans="1:47" ht="15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</row>
    <row r="55" spans="1:47" ht="15" customHeight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</row>
    <row r="56" spans="1:47" ht="15" customHeight="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</row>
    <row r="57" spans="1:47" ht="1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</row>
    <row r="58" spans="1:47" ht="15" customHeight="1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1:47" ht="15" customHeight="1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1:47" ht="15" customHeight="1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1:47" ht="1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1:47" ht="15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</row>
    <row r="63" spans="1:47" ht="15" customHeight="1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</row>
    <row r="64" spans="1:47" ht="15" customHeight="1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</row>
    <row r="65" spans="1:21" ht="1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1:21" ht="15" customHeight="1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15" customHeight="1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ht="15" customHeight="1" x14ac:dyDescent="0.2">
      <c r="A68" s="38"/>
      <c r="P68" s="38"/>
      <c r="Q68" s="38"/>
      <c r="R68" s="38"/>
      <c r="S68" s="38"/>
      <c r="T68" s="38"/>
      <c r="U68" s="38"/>
    </row>
    <row r="69" spans="1:21" ht="15" customHeight="1" x14ac:dyDescent="0.2">
      <c r="A69" s="38"/>
      <c r="P69" s="38"/>
      <c r="Q69" s="38"/>
      <c r="R69" s="38"/>
      <c r="S69" s="38"/>
      <c r="T69" s="38"/>
      <c r="U69" s="38"/>
    </row>
    <row r="70" spans="1:21" ht="15" customHeight="1" x14ac:dyDescent="0.2">
      <c r="P70" s="38"/>
      <c r="Q70" s="38"/>
      <c r="R70" s="38"/>
      <c r="S70" s="38"/>
      <c r="T70" s="38"/>
      <c r="U70" s="38"/>
    </row>
    <row r="71" spans="1:21" ht="15" customHeight="1" x14ac:dyDescent="0.2">
      <c r="P71" s="38"/>
      <c r="Q71" s="38"/>
      <c r="R71" s="38"/>
      <c r="S71" s="38"/>
      <c r="T71" s="38"/>
      <c r="U71" s="38"/>
    </row>
    <row r="72" spans="1:21" ht="15" customHeight="1" x14ac:dyDescent="0.2"/>
    <row r="73" spans="1:21" ht="15" customHeight="1" x14ac:dyDescent="0.2"/>
    <row r="74" spans="1:21" ht="15" customHeight="1" x14ac:dyDescent="0.2"/>
    <row r="75" spans="1:21" ht="15" customHeight="1" x14ac:dyDescent="0.2"/>
    <row r="76" spans="1:21" ht="15" customHeight="1" x14ac:dyDescent="0.2"/>
    <row r="77" spans="1:21" ht="15" customHeight="1" x14ac:dyDescent="0.2"/>
    <row r="78" spans="1:21" ht="15" customHeight="1" x14ac:dyDescent="0.2"/>
    <row r="79" spans="1:21" ht="15" customHeight="1" x14ac:dyDescent="0.2"/>
    <row r="80" spans="1:2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</sheetData>
  <sheetProtection sheet="1" objects="1" scenarios="1"/>
  <mergeCells count="31">
    <mergeCell ref="A32:O32"/>
    <mergeCell ref="A33:O33"/>
    <mergeCell ref="A34:O34"/>
    <mergeCell ref="A28:O28"/>
    <mergeCell ref="A11:O11"/>
    <mergeCell ref="A12:O12"/>
    <mergeCell ref="A25:O25"/>
    <mergeCell ref="A29:O29"/>
    <mergeCell ref="A30:O30"/>
    <mergeCell ref="A19:O19"/>
    <mergeCell ref="A31:O31"/>
    <mergeCell ref="A17:O17"/>
    <mergeCell ref="A26:O26"/>
    <mergeCell ref="A27:O27"/>
    <mergeCell ref="A15:O15"/>
    <mergeCell ref="A21:O21"/>
    <mergeCell ref="A18:O18"/>
    <mergeCell ref="A24:O24"/>
    <mergeCell ref="A22:O22"/>
    <mergeCell ref="B13:O13"/>
    <mergeCell ref="A20:O20"/>
    <mergeCell ref="A23:O23"/>
    <mergeCell ref="B5:O5"/>
    <mergeCell ref="B14:O14"/>
    <mergeCell ref="A16:O16"/>
    <mergeCell ref="A6:O6"/>
    <mergeCell ref="A1:O1"/>
    <mergeCell ref="A2:O2"/>
    <mergeCell ref="A3:O3"/>
    <mergeCell ref="B4:O4"/>
    <mergeCell ref="A7:O7"/>
  </mergeCells>
  <phoneticPr fontId="0" type="noConversion"/>
  <printOptions horizontalCentered="1"/>
  <pageMargins left="0.25" right="0" top="1" bottom="0" header="0" footer="0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3"/>
  </sheetPr>
  <dimension ref="A1:BY528"/>
  <sheetViews>
    <sheetView workbookViewId="0">
      <pane ySplit="2" topLeftCell="A5" activePane="bottomLeft" state="frozen"/>
      <selection pane="bottomLeft" activeCell="A39" sqref="A39"/>
    </sheetView>
  </sheetViews>
  <sheetFormatPr defaultRowHeight="12.75" x14ac:dyDescent="0.2"/>
  <cols>
    <col min="1" max="1" width="7.140625" style="2" customWidth="1"/>
    <col min="2" max="2" width="7.42578125" style="1" customWidth="1"/>
    <col min="3" max="3" width="6.85546875" style="1" customWidth="1"/>
    <col min="4" max="4" width="5.85546875" style="1" customWidth="1"/>
    <col min="5" max="5" width="8.7109375" style="108" customWidth="1"/>
    <col min="6" max="6" width="9.5703125" style="108" customWidth="1"/>
    <col min="7" max="7" width="7.7109375" style="108" customWidth="1"/>
    <col min="8" max="8" width="6.7109375" style="1" customWidth="1"/>
    <col min="9" max="9" width="9" style="1" customWidth="1"/>
    <col min="10" max="10" width="12.140625" style="1" customWidth="1"/>
    <col min="11" max="11" width="27.5703125" style="1" hidden="1" customWidth="1"/>
    <col min="12" max="12" width="11.5703125" style="1" hidden="1" customWidth="1"/>
    <col min="13" max="13" width="26.28515625" style="1" hidden="1" customWidth="1"/>
    <col min="14" max="14" width="5.140625" style="1" hidden="1" customWidth="1"/>
    <col min="15" max="15" width="15" style="1" hidden="1" customWidth="1"/>
    <col min="16" max="16" width="14.42578125" style="1" hidden="1" customWidth="1"/>
    <col min="17" max="17" width="16.7109375" style="1" hidden="1" customWidth="1"/>
    <col min="18" max="18" width="6.28515625" style="1" customWidth="1"/>
    <col min="19" max="19" width="14.5703125" style="1" customWidth="1"/>
    <col min="20" max="20" width="15.5703125" style="1" customWidth="1"/>
    <col min="21" max="21" width="8.42578125" style="1" customWidth="1"/>
    <col min="22" max="22" width="8.140625" style="108" customWidth="1"/>
    <col min="23" max="23" width="11.140625" style="1" customWidth="1"/>
    <col min="24" max="24" width="6.7109375" style="1" customWidth="1"/>
    <col min="25" max="26" width="2.7109375" style="2" customWidth="1"/>
    <col min="27" max="27" width="5.28515625" style="2" customWidth="1"/>
    <col min="28" max="28" width="5" style="2" customWidth="1"/>
    <col min="29" max="29" width="5.28515625" style="2" customWidth="1"/>
    <col min="30" max="30" width="4.28515625" style="2" customWidth="1"/>
    <col min="31" max="74" width="2.7109375" style="2" customWidth="1"/>
    <col min="75" max="16384" width="9.140625" style="2"/>
  </cols>
  <sheetData>
    <row r="1" spans="1:27" ht="16.5" customHeight="1" thickBot="1" x14ac:dyDescent="0.25">
      <c r="A1" s="5"/>
      <c r="B1" s="17" t="s">
        <v>896</v>
      </c>
      <c r="C1" s="13"/>
      <c r="D1" s="13"/>
      <c r="E1" s="107"/>
      <c r="F1" s="107"/>
      <c r="G1" s="271"/>
      <c r="H1" s="14"/>
      <c r="I1" s="11"/>
      <c r="J1" s="11"/>
      <c r="K1" s="17" t="s">
        <v>897</v>
      </c>
      <c r="P1" s="17" t="s">
        <v>896</v>
      </c>
      <c r="U1" s="17" t="s">
        <v>896</v>
      </c>
    </row>
    <row r="2" spans="1:27" ht="58.5" customHeight="1" thickBot="1" x14ac:dyDescent="0.25">
      <c r="A2" s="65" t="s">
        <v>45</v>
      </c>
      <c r="B2" s="66" t="s">
        <v>23</v>
      </c>
      <c r="C2" s="10" t="s">
        <v>40</v>
      </c>
      <c r="D2" s="10" t="s">
        <v>41</v>
      </c>
      <c r="E2" s="119" t="s">
        <v>43</v>
      </c>
      <c r="F2" s="119" t="s">
        <v>28</v>
      </c>
      <c r="G2" s="119" t="s">
        <v>44</v>
      </c>
      <c r="H2" s="65" t="s">
        <v>29</v>
      </c>
      <c r="I2" s="65" t="s">
        <v>32</v>
      </c>
      <c r="J2" s="65" t="s">
        <v>33</v>
      </c>
      <c r="K2" s="65" t="s">
        <v>34</v>
      </c>
      <c r="L2" s="65" t="s">
        <v>26</v>
      </c>
      <c r="M2" s="65" t="s">
        <v>38</v>
      </c>
      <c r="N2" s="65" t="s">
        <v>42</v>
      </c>
      <c r="O2" s="10" t="s">
        <v>24</v>
      </c>
      <c r="P2" s="10" t="s">
        <v>46</v>
      </c>
      <c r="Q2" s="10" t="s">
        <v>49</v>
      </c>
      <c r="R2" s="10" t="s">
        <v>47</v>
      </c>
      <c r="S2" s="10" t="s">
        <v>427</v>
      </c>
      <c r="T2" s="10" t="s">
        <v>428</v>
      </c>
      <c r="U2" s="10" t="s">
        <v>100</v>
      </c>
      <c r="V2" s="179" t="s">
        <v>129</v>
      </c>
      <c r="W2" s="88" t="s">
        <v>130</v>
      </c>
      <c r="X2" s="10" t="s">
        <v>143</v>
      </c>
    </row>
    <row r="3" spans="1:27" ht="12" customHeight="1" x14ac:dyDescent="0.2">
      <c r="A3" s="315" t="s">
        <v>799</v>
      </c>
      <c r="B3" s="316" t="s">
        <v>786</v>
      </c>
      <c r="C3" s="317"/>
      <c r="D3" s="318" t="s">
        <v>31</v>
      </c>
      <c r="E3" s="319">
        <v>1834</v>
      </c>
      <c r="F3" s="313">
        <v>599</v>
      </c>
      <c r="G3" s="319"/>
      <c r="H3" s="317"/>
      <c r="I3" s="314" t="s">
        <v>904</v>
      </c>
      <c r="J3" s="317"/>
      <c r="K3" s="320" t="s">
        <v>843</v>
      </c>
      <c r="L3" s="321" t="s">
        <v>842</v>
      </c>
      <c r="M3" s="322"/>
      <c r="N3" s="321"/>
      <c r="O3" s="320" t="s">
        <v>796</v>
      </c>
      <c r="P3" s="314" t="s">
        <v>879</v>
      </c>
      <c r="Q3" s="314" t="s">
        <v>879</v>
      </c>
      <c r="R3" s="323" t="s">
        <v>837</v>
      </c>
      <c r="S3" s="324" t="s">
        <v>852</v>
      </c>
      <c r="T3" s="324" t="s">
        <v>853</v>
      </c>
      <c r="U3" s="316">
        <v>15000</v>
      </c>
      <c r="V3" s="325"/>
      <c r="W3" s="326"/>
      <c r="X3" s="314">
        <v>4.8</v>
      </c>
    </row>
    <row r="4" spans="1:27" s="9" customFormat="1" ht="12" customHeight="1" x14ac:dyDescent="0.2">
      <c r="A4" s="237" t="s">
        <v>785</v>
      </c>
      <c r="B4" s="114" t="s">
        <v>786</v>
      </c>
      <c r="C4" s="117"/>
      <c r="D4" s="117" t="s">
        <v>31</v>
      </c>
      <c r="E4" s="151"/>
      <c r="F4" s="151">
        <v>595</v>
      </c>
      <c r="G4" s="151"/>
      <c r="H4" s="110"/>
      <c r="I4" s="111"/>
      <c r="J4" s="111"/>
      <c r="K4" s="288" t="s">
        <v>843</v>
      </c>
      <c r="L4" s="239" t="s">
        <v>842</v>
      </c>
      <c r="M4" s="118"/>
      <c r="N4" s="111"/>
      <c r="O4" s="111" t="s">
        <v>789</v>
      </c>
      <c r="P4" s="111" t="s">
        <v>879</v>
      </c>
      <c r="Q4" s="111" t="s">
        <v>879</v>
      </c>
      <c r="R4" s="240" t="s">
        <v>837</v>
      </c>
      <c r="S4" s="111" t="s">
        <v>852</v>
      </c>
      <c r="T4" s="111" t="s">
        <v>853</v>
      </c>
      <c r="U4" s="114">
        <v>15000</v>
      </c>
      <c r="V4" s="152"/>
      <c r="W4" s="112"/>
      <c r="X4" s="111">
        <v>4.8</v>
      </c>
    </row>
    <row r="5" spans="1:27" ht="12" customHeight="1" x14ac:dyDescent="0.2">
      <c r="A5" s="237" t="s">
        <v>781</v>
      </c>
      <c r="B5" s="114" t="s">
        <v>786</v>
      </c>
      <c r="C5" s="115"/>
      <c r="D5" s="117" t="s">
        <v>31</v>
      </c>
      <c r="E5" s="151"/>
      <c r="F5" s="152">
        <v>595</v>
      </c>
      <c r="G5" s="151"/>
      <c r="H5" s="110"/>
      <c r="I5" s="111"/>
      <c r="J5" s="111"/>
      <c r="K5" s="240" t="s">
        <v>843</v>
      </c>
      <c r="L5" s="239" t="s">
        <v>842</v>
      </c>
      <c r="M5" s="118"/>
      <c r="N5" s="111"/>
      <c r="O5" s="111" t="s">
        <v>791</v>
      </c>
      <c r="P5" s="111" t="s">
        <v>879</v>
      </c>
      <c r="Q5" s="111" t="s">
        <v>879</v>
      </c>
      <c r="R5" s="240" t="s">
        <v>837</v>
      </c>
      <c r="S5" s="111" t="s">
        <v>852</v>
      </c>
      <c r="T5" s="111" t="s">
        <v>853</v>
      </c>
      <c r="U5" s="114">
        <v>15000</v>
      </c>
      <c r="V5" s="152"/>
      <c r="W5" s="112"/>
      <c r="X5" s="111">
        <v>4.8</v>
      </c>
    </row>
    <row r="6" spans="1:27" s="9" customFormat="1" ht="12" customHeight="1" x14ac:dyDescent="0.2">
      <c r="A6" s="237" t="s">
        <v>778</v>
      </c>
      <c r="B6" s="114" t="s">
        <v>786</v>
      </c>
      <c r="C6" s="117"/>
      <c r="D6" s="117" t="s">
        <v>31</v>
      </c>
      <c r="E6" s="151"/>
      <c r="F6" s="151">
        <v>589</v>
      </c>
      <c r="G6" s="151"/>
      <c r="H6" s="110"/>
      <c r="I6" s="111"/>
      <c r="J6" s="111"/>
      <c r="K6" s="240" t="s">
        <v>844</v>
      </c>
      <c r="L6" s="239" t="s">
        <v>842</v>
      </c>
      <c r="M6" s="111"/>
      <c r="N6" s="116"/>
      <c r="O6" s="111" t="s">
        <v>795</v>
      </c>
      <c r="P6" s="111" t="s">
        <v>879</v>
      </c>
      <c r="Q6" s="111" t="s">
        <v>879</v>
      </c>
      <c r="R6" s="240" t="s">
        <v>836</v>
      </c>
      <c r="S6" s="111" t="s">
        <v>854</v>
      </c>
      <c r="T6" s="111" t="s">
        <v>855</v>
      </c>
      <c r="U6" s="114">
        <v>15000</v>
      </c>
      <c r="V6" s="152"/>
      <c r="W6" s="112"/>
      <c r="X6" s="111">
        <v>4.8</v>
      </c>
    </row>
    <row r="7" spans="1:27" s="9" customFormat="1" ht="12" customHeight="1" x14ac:dyDescent="0.2">
      <c r="A7" s="327" t="s">
        <v>905</v>
      </c>
      <c r="B7" s="328" t="s">
        <v>786</v>
      </c>
      <c r="C7" s="329"/>
      <c r="D7" s="329" t="s">
        <v>31</v>
      </c>
      <c r="E7" s="325"/>
      <c r="F7" s="325">
        <v>599</v>
      </c>
      <c r="G7" s="325"/>
      <c r="H7" s="314"/>
      <c r="I7" s="324" t="s">
        <v>909</v>
      </c>
      <c r="J7" s="324"/>
      <c r="K7" s="323"/>
      <c r="L7" s="322"/>
      <c r="M7" s="324"/>
      <c r="N7" s="330"/>
      <c r="O7" s="324"/>
      <c r="P7" s="324"/>
      <c r="Q7" s="324"/>
      <c r="R7" s="323"/>
      <c r="S7" s="324"/>
      <c r="T7" s="324"/>
      <c r="U7" s="328"/>
      <c r="V7" s="313"/>
      <c r="W7" s="331"/>
      <c r="X7" s="324"/>
    </row>
    <row r="8" spans="1:27" s="236" customFormat="1" ht="12" customHeight="1" x14ac:dyDescent="0.2">
      <c r="A8" s="237" t="s">
        <v>783</v>
      </c>
      <c r="B8" s="114" t="s">
        <v>786</v>
      </c>
      <c r="C8" s="117"/>
      <c r="D8" s="117" t="s">
        <v>31</v>
      </c>
      <c r="E8" s="151"/>
      <c r="F8" s="151">
        <v>589</v>
      </c>
      <c r="G8" s="151"/>
      <c r="H8" s="110"/>
      <c r="I8" s="111"/>
      <c r="J8" s="111"/>
      <c r="K8" s="240" t="s">
        <v>845</v>
      </c>
      <c r="L8" s="239" t="s">
        <v>842</v>
      </c>
      <c r="M8" s="118"/>
      <c r="N8" s="111"/>
      <c r="O8" s="111" t="s">
        <v>790</v>
      </c>
      <c r="P8" s="111" t="s">
        <v>879</v>
      </c>
      <c r="Q8" s="111" t="s">
        <v>879</v>
      </c>
      <c r="R8" s="240" t="s">
        <v>835</v>
      </c>
      <c r="S8" s="111" t="s">
        <v>856</v>
      </c>
      <c r="T8" s="111" t="s">
        <v>857</v>
      </c>
      <c r="U8" s="114">
        <v>15000</v>
      </c>
      <c r="V8" s="152"/>
      <c r="W8" s="112"/>
      <c r="X8" s="111">
        <v>4.8</v>
      </c>
    </row>
    <row r="9" spans="1:27" s="9" customFormat="1" ht="12" customHeight="1" x14ac:dyDescent="0.2">
      <c r="A9" s="237" t="s">
        <v>797</v>
      </c>
      <c r="B9" s="114" t="s">
        <v>786</v>
      </c>
      <c r="C9" s="117"/>
      <c r="D9" s="117" t="s">
        <v>31</v>
      </c>
      <c r="E9" s="242"/>
      <c r="F9" s="151">
        <v>589</v>
      </c>
      <c r="G9" s="242"/>
      <c r="H9" s="243"/>
      <c r="I9" s="238"/>
      <c r="J9" s="238"/>
      <c r="K9" s="240" t="s">
        <v>846</v>
      </c>
      <c r="L9" s="239" t="s">
        <v>842</v>
      </c>
      <c r="M9" s="239"/>
      <c r="N9" s="239"/>
      <c r="O9" s="240" t="s">
        <v>798</v>
      </c>
      <c r="P9" s="111" t="s">
        <v>879</v>
      </c>
      <c r="Q9" s="111" t="s">
        <v>879</v>
      </c>
      <c r="R9" s="240" t="s">
        <v>834</v>
      </c>
      <c r="S9" s="111" t="s">
        <v>858</v>
      </c>
      <c r="T9" s="111" t="s">
        <v>859</v>
      </c>
      <c r="U9" s="114">
        <v>15000</v>
      </c>
      <c r="V9" s="152"/>
      <c r="W9" s="112"/>
      <c r="X9" s="111">
        <v>4.8</v>
      </c>
    </row>
    <row r="10" spans="1:27" s="9" customFormat="1" ht="12" customHeight="1" x14ac:dyDescent="0.2">
      <c r="A10" s="237" t="s">
        <v>777</v>
      </c>
      <c r="B10" s="114" t="s">
        <v>786</v>
      </c>
      <c r="C10" s="117"/>
      <c r="D10" s="117" t="s">
        <v>31</v>
      </c>
      <c r="E10" s="151"/>
      <c r="F10" s="152">
        <v>589</v>
      </c>
      <c r="G10" s="151"/>
      <c r="H10" s="110"/>
      <c r="I10" s="111"/>
      <c r="J10" s="111"/>
      <c r="K10" s="288" t="s">
        <v>846</v>
      </c>
      <c r="L10" s="239" t="s">
        <v>842</v>
      </c>
      <c r="M10" s="111"/>
      <c r="N10" s="111"/>
      <c r="O10" s="111" t="s">
        <v>787</v>
      </c>
      <c r="P10" s="111" t="s">
        <v>879</v>
      </c>
      <c r="Q10" s="111" t="s">
        <v>879</v>
      </c>
      <c r="R10" s="240" t="s">
        <v>834</v>
      </c>
      <c r="S10" s="111" t="s">
        <v>858</v>
      </c>
      <c r="T10" s="111" t="s">
        <v>859</v>
      </c>
      <c r="U10" s="114">
        <v>15000</v>
      </c>
      <c r="V10" s="152"/>
      <c r="W10" s="112"/>
      <c r="X10" s="111">
        <v>4.8</v>
      </c>
    </row>
    <row r="11" spans="1:27" s="9" customFormat="1" ht="12" customHeight="1" x14ac:dyDescent="0.2">
      <c r="A11" s="237" t="s">
        <v>800</v>
      </c>
      <c r="B11" s="114" t="s">
        <v>786</v>
      </c>
      <c r="C11" s="117"/>
      <c r="D11" s="117" t="s">
        <v>31</v>
      </c>
      <c r="E11" s="242"/>
      <c r="F11" s="152">
        <v>589</v>
      </c>
      <c r="G11" s="242"/>
      <c r="H11" s="243"/>
      <c r="I11" s="238"/>
      <c r="J11" s="238"/>
      <c r="K11" s="288" t="s">
        <v>847</v>
      </c>
      <c r="L11" s="239" t="s">
        <v>842</v>
      </c>
      <c r="M11" s="239"/>
      <c r="N11" s="239"/>
      <c r="O11" s="240" t="s">
        <v>801</v>
      </c>
      <c r="P11" s="111" t="s">
        <v>879</v>
      </c>
      <c r="Q11" s="111" t="s">
        <v>879</v>
      </c>
      <c r="R11" s="240" t="s">
        <v>833</v>
      </c>
      <c r="S11" s="111" t="s">
        <v>860</v>
      </c>
      <c r="T11" s="111" t="s">
        <v>861</v>
      </c>
      <c r="U11" s="114">
        <v>15000</v>
      </c>
      <c r="V11" s="152"/>
      <c r="W11" s="112"/>
      <c r="X11" s="111">
        <v>4.8</v>
      </c>
    </row>
    <row r="12" spans="1:27" s="9" customFormat="1" ht="12" customHeight="1" x14ac:dyDescent="0.2">
      <c r="A12" s="237" t="s">
        <v>803</v>
      </c>
      <c r="B12" s="114" t="s">
        <v>786</v>
      </c>
      <c r="C12" s="117"/>
      <c r="D12" s="117" t="s">
        <v>31</v>
      </c>
      <c r="E12" s="244"/>
      <c r="F12" s="152">
        <v>589</v>
      </c>
      <c r="G12" s="244"/>
      <c r="H12" s="245"/>
      <c r="I12" s="239"/>
      <c r="J12" s="239"/>
      <c r="K12" s="288" t="s">
        <v>847</v>
      </c>
      <c r="L12" s="239" t="s">
        <v>842</v>
      </c>
      <c r="M12" s="239"/>
      <c r="N12" s="239"/>
      <c r="O12" s="240" t="s">
        <v>802</v>
      </c>
      <c r="P12" s="111" t="s">
        <v>879</v>
      </c>
      <c r="Q12" s="111" t="s">
        <v>879</v>
      </c>
      <c r="R12" s="240" t="s">
        <v>833</v>
      </c>
      <c r="S12" s="111" t="s">
        <v>860</v>
      </c>
      <c r="T12" s="111" t="s">
        <v>861</v>
      </c>
      <c r="U12" s="150">
        <v>15000</v>
      </c>
      <c r="V12" s="152"/>
      <c r="W12" s="112"/>
      <c r="X12" s="111">
        <v>4.8</v>
      </c>
    </row>
    <row r="13" spans="1:27" ht="12" customHeight="1" x14ac:dyDescent="0.2">
      <c r="A13" s="237" t="s">
        <v>784</v>
      </c>
      <c r="B13" s="114" t="s">
        <v>786</v>
      </c>
      <c r="C13" s="117"/>
      <c r="D13" s="117" t="s">
        <v>31</v>
      </c>
      <c r="E13" s="151"/>
      <c r="F13" s="152">
        <v>589</v>
      </c>
      <c r="G13" s="151"/>
      <c r="H13" s="110"/>
      <c r="I13" s="111"/>
      <c r="J13" s="111"/>
      <c r="K13" s="288" t="s">
        <v>847</v>
      </c>
      <c r="L13" s="239" t="s">
        <v>842</v>
      </c>
      <c r="M13" s="118"/>
      <c r="N13" s="111"/>
      <c r="O13" s="111" t="s">
        <v>788</v>
      </c>
      <c r="P13" s="111" t="s">
        <v>879</v>
      </c>
      <c r="Q13" s="111" t="s">
        <v>879</v>
      </c>
      <c r="R13" s="246" t="s">
        <v>833</v>
      </c>
      <c r="S13" s="246" t="s">
        <v>862</v>
      </c>
      <c r="T13" s="246" t="s">
        <v>863</v>
      </c>
      <c r="U13" s="150">
        <v>15000</v>
      </c>
      <c r="V13" s="247"/>
      <c r="W13" s="249"/>
      <c r="X13" s="111">
        <v>4.8</v>
      </c>
      <c r="Y13" s="9"/>
      <c r="Z13" s="9"/>
      <c r="AA13" s="9"/>
    </row>
    <row r="14" spans="1:27" s="9" customFormat="1" ht="12" customHeight="1" x14ac:dyDescent="0.2">
      <c r="A14" s="237" t="s">
        <v>807</v>
      </c>
      <c r="B14" s="114" t="s">
        <v>786</v>
      </c>
      <c r="C14" s="117"/>
      <c r="D14" s="117" t="s">
        <v>31</v>
      </c>
      <c r="E14" s="244"/>
      <c r="F14" s="152">
        <v>589</v>
      </c>
      <c r="G14" s="244"/>
      <c r="H14" s="245"/>
      <c r="I14" s="239"/>
      <c r="J14" s="239"/>
      <c r="K14" s="288" t="s">
        <v>847</v>
      </c>
      <c r="L14" s="239" t="s">
        <v>842</v>
      </c>
      <c r="M14" s="239"/>
      <c r="N14" s="239"/>
      <c r="O14" s="288" t="s">
        <v>804</v>
      </c>
      <c r="P14" s="111" t="s">
        <v>879</v>
      </c>
      <c r="Q14" s="111" t="s">
        <v>879</v>
      </c>
      <c r="R14" s="240" t="s">
        <v>833</v>
      </c>
      <c r="S14" s="111" t="s">
        <v>860</v>
      </c>
      <c r="T14" s="111" t="s">
        <v>861</v>
      </c>
      <c r="U14" s="150">
        <v>15000</v>
      </c>
      <c r="V14" s="241"/>
      <c r="W14" s="248"/>
      <c r="X14" s="111">
        <v>4.8</v>
      </c>
    </row>
    <row r="15" spans="1:27" ht="12" customHeight="1" x14ac:dyDescent="0.2">
      <c r="A15" s="237" t="s">
        <v>806</v>
      </c>
      <c r="B15" s="114" t="s">
        <v>786</v>
      </c>
      <c r="C15" s="117"/>
      <c r="D15" s="117" t="s">
        <v>31</v>
      </c>
      <c r="E15" s="244"/>
      <c r="F15" s="152">
        <v>589</v>
      </c>
      <c r="G15" s="244"/>
      <c r="H15" s="245"/>
      <c r="I15" s="239"/>
      <c r="J15" s="239"/>
      <c r="K15" s="288" t="s">
        <v>847</v>
      </c>
      <c r="L15" s="239" t="s">
        <v>842</v>
      </c>
      <c r="M15" s="239"/>
      <c r="N15" s="239"/>
      <c r="O15" s="240" t="s">
        <v>805</v>
      </c>
      <c r="P15" s="111" t="s">
        <v>879</v>
      </c>
      <c r="Q15" s="111" t="s">
        <v>879</v>
      </c>
      <c r="R15" s="240" t="s">
        <v>833</v>
      </c>
      <c r="S15" s="111" t="s">
        <v>860</v>
      </c>
      <c r="T15" s="111" t="s">
        <v>861</v>
      </c>
      <c r="U15" s="150">
        <v>15000</v>
      </c>
      <c r="V15" s="241"/>
      <c r="W15" s="248"/>
      <c r="X15" s="111">
        <v>4.8</v>
      </c>
    </row>
    <row r="16" spans="1:27" s="9" customFormat="1" ht="12" customHeight="1" x14ac:dyDescent="0.2">
      <c r="A16" s="237" t="s">
        <v>808</v>
      </c>
      <c r="B16" s="114" t="s">
        <v>786</v>
      </c>
      <c r="C16" s="117"/>
      <c r="D16" s="117" t="s">
        <v>31</v>
      </c>
      <c r="E16" s="244"/>
      <c r="F16" s="152">
        <v>589</v>
      </c>
      <c r="G16" s="244"/>
      <c r="H16" s="245"/>
      <c r="I16" s="239"/>
      <c r="J16" s="239"/>
      <c r="K16" s="288" t="s">
        <v>848</v>
      </c>
      <c r="L16" s="239" t="s">
        <v>842</v>
      </c>
      <c r="M16" s="239"/>
      <c r="N16" s="239"/>
      <c r="O16" s="240" t="s">
        <v>810</v>
      </c>
      <c r="P16" s="111" t="s">
        <v>879</v>
      </c>
      <c r="Q16" s="111" t="s">
        <v>879</v>
      </c>
      <c r="R16" s="240" t="s">
        <v>832</v>
      </c>
      <c r="S16" s="240" t="s">
        <v>864</v>
      </c>
      <c r="T16" s="240" t="s">
        <v>865</v>
      </c>
      <c r="U16" s="150">
        <v>15000</v>
      </c>
      <c r="V16" s="241"/>
      <c r="W16" s="248"/>
      <c r="X16" s="111">
        <v>4.8</v>
      </c>
    </row>
    <row r="17" spans="1:33" ht="12" customHeight="1" x14ac:dyDescent="0.2">
      <c r="A17" s="237" t="s">
        <v>809</v>
      </c>
      <c r="B17" s="114" t="s">
        <v>786</v>
      </c>
      <c r="C17" s="117"/>
      <c r="D17" s="117" t="s">
        <v>31</v>
      </c>
      <c r="E17" s="151"/>
      <c r="F17" s="152">
        <v>589</v>
      </c>
      <c r="G17" s="151"/>
      <c r="H17" s="110"/>
      <c r="I17" s="111"/>
      <c r="J17" s="111"/>
      <c r="K17" s="288" t="s">
        <v>848</v>
      </c>
      <c r="L17" s="239" t="s">
        <v>842</v>
      </c>
      <c r="M17" s="118"/>
      <c r="N17" s="111"/>
      <c r="O17" s="111" t="s">
        <v>811</v>
      </c>
      <c r="P17" s="111" t="s">
        <v>879</v>
      </c>
      <c r="Q17" s="111" t="s">
        <v>879</v>
      </c>
      <c r="R17" s="240" t="s">
        <v>832</v>
      </c>
      <c r="S17" s="240" t="s">
        <v>864</v>
      </c>
      <c r="T17" s="240" t="s">
        <v>865</v>
      </c>
      <c r="U17" s="150">
        <v>15000</v>
      </c>
      <c r="V17" s="241"/>
      <c r="W17" s="248"/>
      <c r="X17" s="111">
        <v>4.8</v>
      </c>
    </row>
    <row r="18" spans="1:33" ht="12" customHeight="1" x14ac:dyDescent="0.2">
      <c r="A18" s="327" t="s">
        <v>906</v>
      </c>
      <c r="B18" s="328" t="s">
        <v>786</v>
      </c>
      <c r="C18" s="329"/>
      <c r="D18" s="329" t="s">
        <v>31</v>
      </c>
      <c r="E18" s="325">
        <v>1848</v>
      </c>
      <c r="F18" s="313">
        <v>599</v>
      </c>
      <c r="G18" s="325"/>
      <c r="H18" s="314"/>
      <c r="I18" s="324" t="s">
        <v>907</v>
      </c>
      <c r="J18" s="324"/>
      <c r="K18" s="320"/>
      <c r="L18" s="322"/>
      <c r="M18" s="332"/>
      <c r="N18" s="324"/>
      <c r="O18" s="324"/>
      <c r="P18" s="324"/>
      <c r="Q18" s="324"/>
      <c r="R18" s="323" t="s">
        <v>832</v>
      </c>
      <c r="S18" s="323" t="s">
        <v>864</v>
      </c>
      <c r="T18" s="323" t="s">
        <v>908</v>
      </c>
      <c r="U18" s="316"/>
      <c r="V18" s="333"/>
      <c r="W18" s="334"/>
      <c r="X18" s="324"/>
    </row>
    <row r="19" spans="1:33" s="9" customFormat="1" ht="12" customHeight="1" x14ac:dyDescent="0.2">
      <c r="A19" s="237" t="s">
        <v>812</v>
      </c>
      <c r="B19" s="114" t="s">
        <v>786</v>
      </c>
      <c r="C19" s="117"/>
      <c r="D19" s="117" t="s">
        <v>31</v>
      </c>
      <c r="E19" s="151"/>
      <c r="F19" s="152">
        <v>589</v>
      </c>
      <c r="G19" s="151"/>
      <c r="H19" s="110"/>
      <c r="I19" s="111"/>
      <c r="J19" s="111"/>
      <c r="K19" s="288" t="s">
        <v>848</v>
      </c>
      <c r="L19" s="239" t="s">
        <v>842</v>
      </c>
      <c r="M19" s="118"/>
      <c r="N19" s="111"/>
      <c r="O19" s="111" t="s">
        <v>813</v>
      </c>
      <c r="P19" s="111" t="s">
        <v>879</v>
      </c>
      <c r="Q19" s="111" t="s">
        <v>879</v>
      </c>
      <c r="R19" s="240" t="s">
        <v>832</v>
      </c>
      <c r="S19" s="240" t="s">
        <v>864</v>
      </c>
      <c r="T19" s="240" t="s">
        <v>865</v>
      </c>
      <c r="U19" s="150">
        <v>15000</v>
      </c>
      <c r="V19" s="241"/>
      <c r="W19" s="248"/>
      <c r="X19" s="111">
        <v>4.8</v>
      </c>
    </row>
    <row r="20" spans="1:33" ht="12" customHeight="1" x14ac:dyDescent="0.2">
      <c r="A20" s="237" t="s">
        <v>779</v>
      </c>
      <c r="B20" s="114" t="s">
        <v>786</v>
      </c>
      <c r="C20" s="117"/>
      <c r="D20" s="117" t="s">
        <v>31</v>
      </c>
      <c r="E20" s="151"/>
      <c r="F20" s="151">
        <v>589</v>
      </c>
      <c r="G20" s="151"/>
      <c r="H20" s="110"/>
      <c r="I20" s="111"/>
      <c r="J20" s="111"/>
      <c r="K20" s="288" t="s">
        <v>848</v>
      </c>
      <c r="L20" s="239" t="s">
        <v>842</v>
      </c>
      <c r="M20" s="118"/>
      <c r="N20" s="111"/>
      <c r="O20" s="111" t="s">
        <v>794</v>
      </c>
      <c r="P20" s="111" t="s">
        <v>879</v>
      </c>
      <c r="Q20" s="111" t="s">
        <v>879</v>
      </c>
      <c r="R20" s="240" t="s">
        <v>832</v>
      </c>
      <c r="S20" s="240" t="s">
        <v>866</v>
      </c>
      <c r="T20" s="240" t="s">
        <v>867</v>
      </c>
      <c r="U20" s="150">
        <v>15000</v>
      </c>
      <c r="V20" s="241"/>
      <c r="W20" s="248"/>
      <c r="X20" s="111">
        <v>4.8</v>
      </c>
    </row>
    <row r="21" spans="1:33" s="9" customFormat="1" ht="12" customHeight="1" x14ac:dyDescent="0.2">
      <c r="A21" s="237" t="s">
        <v>780</v>
      </c>
      <c r="B21" s="114" t="s">
        <v>786</v>
      </c>
      <c r="C21" s="117"/>
      <c r="D21" s="117" t="s">
        <v>31</v>
      </c>
      <c r="E21" s="151"/>
      <c r="F21" s="151">
        <v>1300</v>
      </c>
      <c r="G21" s="151"/>
      <c r="H21" s="110"/>
      <c r="I21" s="111"/>
      <c r="J21" s="111"/>
      <c r="K21" s="240" t="s">
        <v>849</v>
      </c>
      <c r="L21" s="239" t="s">
        <v>842</v>
      </c>
      <c r="M21" s="118"/>
      <c r="N21" s="111"/>
      <c r="O21" s="111" t="s">
        <v>792</v>
      </c>
      <c r="P21" s="111" t="s">
        <v>879</v>
      </c>
      <c r="Q21" s="111" t="s">
        <v>879</v>
      </c>
      <c r="R21" s="240" t="s">
        <v>831</v>
      </c>
      <c r="S21" s="240" t="s">
        <v>868</v>
      </c>
      <c r="T21" s="240" t="s">
        <v>869</v>
      </c>
      <c r="U21" s="114">
        <v>15000</v>
      </c>
      <c r="V21" s="241"/>
      <c r="W21" s="248"/>
      <c r="X21" s="111">
        <v>4.8</v>
      </c>
    </row>
    <row r="22" spans="1:33" ht="12" customHeight="1" x14ac:dyDescent="0.2">
      <c r="A22" s="237" t="s">
        <v>822</v>
      </c>
      <c r="B22" s="114" t="s">
        <v>873</v>
      </c>
      <c r="C22" s="117"/>
      <c r="D22" s="117" t="s">
        <v>31</v>
      </c>
      <c r="E22" s="151"/>
      <c r="F22" s="151"/>
      <c r="G22" s="151"/>
      <c r="H22" s="110"/>
      <c r="I22" s="111" t="s">
        <v>874</v>
      </c>
      <c r="J22" s="111"/>
      <c r="K22" s="252" t="s">
        <v>872</v>
      </c>
      <c r="L22" s="239" t="s">
        <v>876</v>
      </c>
      <c r="M22" s="111" t="s">
        <v>880</v>
      </c>
      <c r="N22" s="111"/>
      <c r="O22" s="111" t="s">
        <v>826</v>
      </c>
      <c r="P22" s="111" t="s">
        <v>879</v>
      </c>
      <c r="Q22" s="111" t="s">
        <v>879</v>
      </c>
      <c r="R22" s="240" t="s">
        <v>838</v>
      </c>
      <c r="S22" s="240" t="s">
        <v>877</v>
      </c>
      <c r="T22" s="240" t="s">
        <v>878</v>
      </c>
      <c r="U22" s="114">
        <v>5940</v>
      </c>
      <c r="V22" s="241"/>
      <c r="W22" s="248"/>
      <c r="X22" s="111">
        <v>4.8</v>
      </c>
    </row>
    <row r="23" spans="1:33" s="9" customFormat="1" ht="12" customHeight="1" x14ac:dyDescent="0.2">
      <c r="A23" s="237" t="s">
        <v>823</v>
      </c>
      <c r="B23" s="114" t="s">
        <v>873</v>
      </c>
      <c r="C23" s="117"/>
      <c r="D23" s="117" t="s">
        <v>31</v>
      </c>
      <c r="E23" s="151"/>
      <c r="F23" s="152"/>
      <c r="G23" s="151"/>
      <c r="H23" s="110"/>
      <c r="I23" s="111" t="s">
        <v>875</v>
      </c>
      <c r="J23" s="111"/>
      <c r="K23" s="252" t="s">
        <v>872</v>
      </c>
      <c r="L23" s="239" t="s">
        <v>876</v>
      </c>
      <c r="M23" s="111" t="s">
        <v>880</v>
      </c>
      <c r="N23" s="111"/>
      <c r="O23" s="111" t="s">
        <v>827</v>
      </c>
      <c r="P23" s="111" t="s">
        <v>879</v>
      </c>
      <c r="Q23" s="111" t="s">
        <v>879</v>
      </c>
      <c r="R23" s="240" t="s">
        <v>838</v>
      </c>
      <c r="S23" s="240" t="s">
        <v>877</v>
      </c>
      <c r="T23" s="240" t="s">
        <v>878</v>
      </c>
      <c r="U23" s="114">
        <v>5940</v>
      </c>
      <c r="V23" s="241"/>
      <c r="W23" s="248"/>
      <c r="X23" s="111">
        <v>4.8</v>
      </c>
    </row>
    <row r="24" spans="1:33" ht="12" customHeight="1" x14ac:dyDescent="0.2">
      <c r="A24" s="237" t="s">
        <v>814</v>
      </c>
      <c r="B24" s="114" t="s">
        <v>786</v>
      </c>
      <c r="C24" s="117"/>
      <c r="D24" s="117" t="s">
        <v>31</v>
      </c>
      <c r="E24" s="151"/>
      <c r="F24" s="152">
        <v>595</v>
      </c>
      <c r="G24" s="151"/>
      <c r="H24" s="110"/>
      <c r="I24" s="111"/>
      <c r="J24" s="111"/>
      <c r="K24" s="240" t="s">
        <v>851</v>
      </c>
      <c r="L24" s="239" t="s">
        <v>842</v>
      </c>
      <c r="M24" s="118"/>
      <c r="N24" s="111"/>
      <c r="O24" s="111" t="s">
        <v>818</v>
      </c>
      <c r="P24" s="111" t="s">
        <v>879</v>
      </c>
      <c r="Q24" s="111" t="s">
        <v>879</v>
      </c>
      <c r="R24" s="240" t="s">
        <v>830</v>
      </c>
      <c r="S24" s="240" t="s">
        <v>870</v>
      </c>
      <c r="T24" s="240" t="s">
        <v>871</v>
      </c>
      <c r="U24" s="114">
        <v>15000</v>
      </c>
      <c r="V24" s="241"/>
      <c r="W24" s="248"/>
      <c r="X24" s="111">
        <v>4.8</v>
      </c>
    </row>
    <row r="25" spans="1:33" ht="12" customHeight="1" x14ac:dyDescent="0.2">
      <c r="A25" s="237" t="s">
        <v>782</v>
      </c>
      <c r="B25" s="114" t="s">
        <v>786</v>
      </c>
      <c r="C25" s="117"/>
      <c r="D25" s="117" t="s">
        <v>31</v>
      </c>
      <c r="E25" s="151"/>
      <c r="F25" s="152">
        <v>595</v>
      </c>
      <c r="G25" s="272"/>
      <c r="H25" s="110"/>
      <c r="I25" s="111"/>
      <c r="J25" s="111"/>
      <c r="K25" s="240" t="s">
        <v>851</v>
      </c>
      <c r="L25" s="239" t="s">
        <v>842</v>
      </c>
      <c r="M25" s="118"/>
      <c r="N25" s="111"/>
      <c r="O25" s="111" t="s">
        <v>793</v>
      </c>
      <c r="P25" s="111" t="s">
        <v>879</v>
      </c>
      <c r="Q25" s="111" t="s">
        <v>879</v>
      </c>
      <c r="R25" s="240" t="s">
        <v>830</v>
      </c>
      <c r="S25" s="240" t="s">
        <v>870</v>
      </c>
      <c r="T25" s="240" t="s">
        <v>871</v>
      </c>
      <c r="U25" s="150">
        <v>15000</v>
      </c>
      <c r="V25" s="241"/>
      <c r="W25" s="248"/>
      <c r="X25" s="111">
        <v>4.8</v>
      </c>
    </row>
    <row r="26" spans="1:33" ht="12" customHeight="1" x14ac:dyDescent="0.2">
      <c r="A26" s="237" t="s">
        <v>815</v>
      </c>
      <c r="B26" s="114" t="s">
        <v>786</v>
      </c>
      <c r="C26" s="117"/>
      <c r="D26" s="117" t="s">
        <v>31</v>
      </c>
      <c r="E26" s="151"/>
      <c r="F26" s="152">
        <v>595</v>
      </c>
      <c r="G26" s="272"/>
      <c r="H26" s="110"/>
      <c r="I26" s="111"/>
      <c r="J26" s="111"/>
      <c r="K26" s="240" t="s">
        <v>851</v>
      </c>
      <c r="L26" s="239" t="s">
        <v>842</v>
      </c>
      <c r="M26" s="118"/>
      <c r="N26" s="111"/>
      <c r="O26" s="111" t="s">
        <v>819</v>
      </c>
      <c r="P26" s="111" t="s">
        <v>879</v>
      </c>
      <c r="Q26" s="111" t="s">
        <v>879</v>
      </c>
      <c r="R26" s="240" t="s">
        <v>830</v>
      </c>
      <c r="S26" s="240" t="s">
        <v>870</v>
      </c>
      <c r="T26" s="240" t="s">
        <v>871</v>
      </c>
      <c r="U26" s="150">
        <v>15000</v>
      </c>
      <c r="V26" s="241"/>
      <c r="W26" s="248"/>
      <c r="X26" s="111">
        <v>4.8</v>
      </c>
    </row>
    <row r="27" spans="1:33" ht="12" customHeight="1" x14ac:dyDescent="0.2">
      <c r="A27" s="237" t="s">
        <v>816</v>
      </c>
      <c r="B27" s="114" t="s">
        <v>786</v>
      </c>
      <c r="C27" s="117"/>
      <c r="D27" s="117" t="s">
        <v>31</v>
      </c>
      <c r="E27" s="151"/>
      <c r="F27" s="152">
        <v>595</v>
      </c>
      <c r="G27" s="272"/>
      <c r="H27" s="110"/>
      <c r="I27" s="111"/>
      <c r="J27" s="111"/>
      <c r="K27" s="240" t="s">
        <v>851</v>
      </c>
      <c r="L27" s="239" t="s">
        <v>842</v>
      </c>
      <c r="M27" s="118"/>
      <c r="N27" s="111"/>
      <c r="O27" s="111" t="s">
        <v>820</v>
      </c>
      <c r="P27" s="111" t="s">
        <v>879</v>
      </c>
      <c r="Q27" s="111" t="s">
        <v>879</v>
      </c>
      <c r="R27" s="240" t="s">
        <v>830</v>
      </c>
      <c r="S27" s="240" t="s">
        <v>870</v>
      </c>
      <c r="T27" s="240" t="s">
        <v>871</v>
      </c>
      <c r="U27" s="150">
        <v>15000</v>
      </c>
      <c r="V27" s="244"/>
      <c r="W27" s="248"/>
      <c r="X27" s="110">
        <v>4.8</v>
      </c>
    </row>
    <row r="28" spans="1:33" ht="12" customHeight="1" x14ac:dyDescent="0.2">
      <c r="A28" s="237" t="s">
        <v>817</v>
      </c>
      <c r="B28" s="114" t="s">
        <v>786</v>
      </c>
      <c r="C28" s="117"/>
      <c r="D28" s="117" t="s">
        <v>31</v>
      </c>
      <c r="E28" s="151"/>
      <c r="F28" s="152">
        <v>595</v>
      </c>
      <c r="G28" s="272"/>
      <c r="H28" s="110"/>
      <c r="I28" s="111"/>
      <c r="J28" s="274"/>
      <c r="K28" s="240" t="s">
        <v>851</v>
      </c>
      <c r="L28" s="239" t="s">
        <v>842</v>
      </c>
      <c r="M28" s="118"/>
      <c r="N28" s="111"/>
      <c r="O28" s="111" t="s">
        <v>821</v>
      </c>
      <c r="P28" s="111" t="s">
        <v>879</v>
      </c>
      <c r="Q28" s="111" t="s">
        <v>879</v>
      </c>
      <c r="R28" s="240" t="s">
        <v>830</v>
      </c>
      <c r="S28" s="240" t="s">
        <v>870</v>
      </c>
      <c r="T28" s="240" t="s">
        <v>871</v>
      </c>
      <c r="U28" s="150">
        <v>15000</v>
      </c>
      <c r="V28" s="241"/>
      <c r="W28" s="239"/>
      <c r="X28" s="111">
        <v>4.8</v>
      </c>
      <c r="Y28" s="9"/>
      <c r="Z28" s="9"/>
      <c r="AA28" s="9"/>
      <c r="AB28" s="9"/>
      <c r="AC28" s="9"/>
      <c r="AD28" s="9"/>
      <c r="AE28" s="9"/>
      <c r="AF28" s="9"/>
      <c r="AG28" s="9"/>
    </row>
    <row r="29" spans="1:33" ht="12" customHeight="1" x14ac:dyDescent="0.2">
      <c r="A29" s="237" t="s">
        <v>824</v>
      </c>
      <c r="B29" s="114" t="s">
        <v>786</v>
      </c>
      <c r="C29" s="117"/>
      <c r="D29" s="117" t="s">
        <v>31</v>
      </c>
      <c r="E29" s="151"/>
      <c r="F29" s="152">
        <v>595</v>
      </c>
      <c r="G29" s="272"/>
      <c r="H29" s="110"/>
      <c r="I29" s="275"/>
      <c r="J29" s="111"/>
      <c r="K29" s="240" t="s">
        <v>850</v>
      </c>
      <c r="L29" s="239" t="s">
        <v>842</v>
      </c>
      <c r="M29" s="118"/>
      <c r="N29" s="111"/>
      <c r="O29" s="111" t="s">
        <v>828</v>
      </c>
      <c r="P29" s="111" t="s">
        <v>879</v>
      </c>
      <c r="Q29" s="111" t="s">
        <v>879</v>
      </c>
      <c r="R29" s="240" t="s">
        <v>771</v>
      </c>
      <c r="S29" s="240"/>
      <c r="T29" s="240"/>
      <c r="U29" s="150">
        <v>15000</v>
      </c>
      <c r="V29" s="241"/>
      <c r="W29" s="239"/>
      <c r="X29" s="111">
        <v>4.8</v>
      </c>
      <c r="Y29" s="9"/>
      <c r="Z29" s="9"/>
      <c r="AA29" s="9"/>
      <c r="AB29" s="9"/>
      <c r="AC29" s="9"/>
      <c r="AD29" s="9"/>
      <c r="AE29" s="9"/>
      <c r="AF29" s="9"/>
      <c r="AG29" s="9"/>
    </row>
    <row r="30" spans="1:33" ht="12" customHeight="1" x14ac:dyDescent="0.2">
      <c r="A30" s="237" t="s">
        <v>825</v>
      </c>
      <c r="B30" s="114" t="s">
        <v>786</v>
      </c>
      <c r="C30" s="239"/>
      <c r="D30" s="117" t="s">
        <v>31</v>
      </c>
      <c r="E30" s="244"/>
      <c r="F30" s="152">
        <v>595</v>
      </c>
      <c r="G30" s="273"/>
      <c r="H30" s="245"/>
      <c r="I30" s="239"/>
      <c r="J30" s="248"/>
      <c r="K30" s="240" t="s">
        <v>850</v>
      </c>
      <c r="L30" s="289" t="s">
        <v>842</v>
      </c>
      <c r="M30" s="239"/>
      <c r="N30" s="239"/>
      <c r="O30" s="111" t="s">
        <v>829</v>
      </c>
      <c r="P30" s="111" t="s">
        <v>879</v>
      </c>
      <c r="Q30" s="111" t="s">
        <v>879</v>
      </c>
      <c r="R30" s="240" t="s">
        <v>771</v>
      </c>
      <c r="S30" s="240"/>
      <c r="T30" s="240"/>
      <c r="U30" s="150">
        <v>15000</v>
      </c>
      <c r="V30" s="241"/>
      <c r="W30" s="248"/>
      <c r="X30" s="111">
        <v>4.8</v>
      </c>
      <c r="Y30" s="9"/>
      <c r="Z30" s="9"/>
      <c r="AA30" s="9"/>
      <c r="AB30" s="9"/>
      <c r="AC30" s="9"/>
      <c r="AD30" s="9"/>
      <c r="AE30" s="9"/>
      <c r="AF30" s="9"/>
      <c r="AG30" s="9"/>
    </row>
    <row r="31" spans="1:33" ht="12" customHeight="1" x14ac:dyDescent="0.2">
      <c r="A31" s="181" t="s">
        <v>881</v>
      </c>
      <c r="B31" s="114" t="s">
        <v>751</v>
      </c>
      <c r="C31" s="117" t="s">
        <v>31</v>
      </c>
      <c r="D31" s="115"/>
      <c r="E31" s="151">
        <v>0</v>
      </c>
      <c r="F31" s="152">
        <v>5512</v>
      </c>
      <c r="G31" s="272">
        <v>0</v>
      </c>
      <c r="H31" s="110"/>
      <c r="I31" s="111" t="s">
        <v>753</v>
      </c>
      <c r="J31" s="111" t="s">
        <v>103</v>
      </c>
      <c r="K31" s="111" t="s">
        <v>755</v>
      </c>
      <c r="L31" s="111" t="s">
        <v>37</v>
      </c>
      <c r="M31" s="111" t="s">
        <v>758</v>
      </c>
      <c r="N31" s="116" t="s">
        <v>759</v>
      </c>
      <c r="O31" s="111" t="s">
        <v>767</v>
      </c>
      <c r="P31" s="111" t="s">
        <v>767</v>
      </c>
      <c r="Q31" s="111" t="s">
        <v>767</v>
      </c>
      <c r="R31" s="111" t="s">
        <v>769</v>
      </c>
      <c r="S31" s="111" t="s">
        <v>773</v>
      </c>
      <c r="T31" s="111" t="s">
        <v>773</v>
      </c>
      <c r="U31" s="150">
        <v>108553</v>
      </c>
      <c r="V31" s="136" t="s">
        <v>108</v>
      </c>
      <c r="W31" s="112" t="s">
        <v>108</v>
      </c>
      <c r="X31" s="111">
        <v>4.0999999999999996</v>
      </c>
      <c r="Y31" s="9"/>
      <c r="Z31" s="9"/>
      <c r="AA31" s="9"/>
      <c r="AB31" s="9"/>
      <c r="AC31" s="9"/>
      <c r="AD31" s="9"/>
      <c r="AE31" s="9"/>
      <c r="AF31" s="9"/>
      <c r="AG31" s="9"/>
    </row>
    <row r="32" spans="1:33" ht="12" customHeight="1" x14ac:dyDescent="0.2">
      <c r="A32" s="181" t="s">
        <v>882</v>
      </c>
      <c r="B32" s="114" t="s">
        <v>751</v>
      </c>
      <c r="C32" s="117" t="s">
        <v>31</v>
      </c>
      <c r="D32" s="115"/>
      <c r="E32" s="151">
        <v>0</v>
      </c>
      <c r="F32" s="152">
        <v>5991</v>
      </c>
      <c r="G32" s="272">
        <v>0</v>
      </c>
      <c r="H32" s="110"/>
      <c r="I32" s="111" t="s">
        <v>753</v>
      </c>
      <c r="J32" s="111" t="s">
        <v>103</v>
      </c>
      <c r="K32" s="111" t="s">
        <v>754</v>
      </c>
      <c r="L32" s="111" t="s">
        <v>37</v>
      </c>
      <c r="M32" s="111" t="s">
        <v>758</v>
      </c>
      <c r="N32" s="116" t="s">
        <v>760</v>
      </c>
      <c r="O32" s="111" t="s">
        <v>768</v>
      </c>
      <c r="P32" s="111" t="s">
        <v>768</v>
      </c>
      <c r="Q32" s="111" t="s">
        <v>768</v>
      </c>
      <c r="R32" s="111" t="s">
        <v>770</v>
      </c>
      <c r="S32" s="111" t="s">
        <v>774</v>
      </c>
      <c r="T32" s="111" t="s">
        <v>774</v>
      </c>
      <c r="U32" s="150">
        <v>108553</v>
      </c>
      <c r="V32" s="136" t="s">
        <v>108</v>
      </c>
      <c r="W32" s="112" t="s">
        <v>108</v>
      </c>
      <c r="X32" s="111">
        <v>4.0999999999999996</v>
      </c>
      <c r="Y32" s="9"/>
      <c r="Z32" s="9"/>
      <c r="AA32" s="9"/>
      <c r="AB32" s="9"/>
      <c r="AC32" s="9"/>
      <c r="AD32" s="9"/>
      <c r="AE32" s="9"/>
      <c r="AF32" s="9"/>
      <c r="AG32" s="9"/>
    </row>
    <row r="33" spans="1:33" ht="12" customHeight="1" x14ac:dyDescent="0.2">
      <c r="A33" s="181" t="s">
        <v>883</v>
      </c>
      <c r="B33" s="114" t="s">
        <v>751</v>
      </c>
      <c r="C33" s="117" t="s">
        <v>31</v>
      </c>
      <c r="D33" s="115"/>
      <c r="E33" s="151">
        <v>0</v>
      </c>
      <c r="F33" s="152">
        <v>5512</v>
      </c>
      <c r="G33" s="272">
        <v>0</v>
      </c>
      <c r="H33" s="110"/>
      <c r="I33" s="111" t="s">
        <v>753</v>
      </c>
      <c r="J33" s="275" t="s">
        <v>103</v>
      </c>
      <c r="K33" s="111" t="s">
        <v>755</v>
      </c>
      <c r="L33" s="276" t="s">
        <v>37</v>
      </c>
      <c r="M33" s="111" t="s">
        <v>758</v>
      </c>
      <c r="N33" s="116" t="s">
        <v>761</v>
      </c>
      <c r="O33" s="111" t="s">
        <v>767</v>
      </c>
      <c r="P33" s="111" t="s">
        <v>767</v>
      </c>
      <c r="Q33" s="111" t="s">
        <v>767</v>
      </c>
      <c r="R33" s="111" t="s">
        <v>769</v>
      </c>
      <c r="S33" s="111" t="s">
        <v>773</v>
      </c>
      <c r="T33" s="111" t="s">
        <v>773</v>
      </c>
      <c r="U33" s="150">
        <v>108553</v>
      </c>
      <c r="V33" s="136" t="s">
        <v>108</v>
      </c>
      <c r="W33" s="112" t="s">
        <v>108</v>
      </c>
      <c r="X33" s="111">
        <v>4.0999999999999996</v>
      </c>
      <c r="Y33" s="9"/>
      <c r="Z33" s="9"/>
      <c r="AA33" s="9"/>
      <c r="AB33" s="9"/>
      <c r="AC33" s="9"/>
      <c r="AD33" s="9"/>
      <c r="AE33" s="9"/>
      <c r="AF33" s="9"/>
      <c r="AG33" s="9"/>
    </row>
    <row r="34" spans="1:33" ht="12" customHeight="1" x14ac:dyDescent="0.2">
      <c r="A34" s="327" t="s">
        <v>884</v>
      </c>
      <c r="B34" s="328" t="s">
        <v>752</v>
      </c>
      <c r="C34" s="329" t="s">
        <v>31</v>
      </c>
      <c r="D34" s="335"/>
      <c r="E34" s="325">
        <v>0</v>
      </c>
      <c r="F34" s="313">
        <v>5945</v>
      </c>
      <c r="G34" s="336">
        <v>0</v>
      </c>
      <c r="H34" s="314"/>
      <c r="I34" s="324" t="s">
        <v>753</v>
      </c>
      <c r="J34" s="337" t="s">
        <v>103</v>
      </c>
      <c r="K34" s="324" t="s">
        <v>756</v>
      </c>
      <c r="L34" s="338" t="s">
        <v>37</v>
      </c>
      <c r="M34" s="324" t="s">
        <v>758</v>
      </c>
      <c r="N34" s="330" t="s">
        <v>762</v>
      </c>
      <c r="O34" s="324" t="s">
        <v>767</v>
      </c>
      <c r="P34" s="324" t="s">
        <v>767</v>
      </c>
      <c r="Q34" s="324" t="s">
        <v>767</v>
      </c>
      <c r="R34" s="324" t="s">
        <v>771</v>
      </c>
      <c r="S34" s="324" t="s">
        <v>775</v>
      </c>
      <c r="T34" s="324" t="s">
        <v>775</v>
      </c>
      <c r="U34" s="316">
        <v>108553</v>
      </c>
      <c r="V34" s="339" t="s">
        <v>108</v>
      </c>
      <c r="W34" s="331" t="s">
        <v>108</v>
      </c>
      <c r="X34" s="324">
        <v>4.2</v>
      </c>
      <c r="Y34" s="9"/>
      <c r="Z34" s="9"/>
      <c r="AA34" s="9"/>
      <c r="AB34" s="9"/>
      <c r="AC34" s="9"/>
      <c r="AD34" s="9"/>
      <c r="AE34" s="9"/>
      <c r="AF34" s="9"/>
      <c r="AG34" s="9"/>
    </row>
    <row r="35" spans="1:33" ht="12" customHeight="1" x14ac:dyDescent="0.2">
      <c r="A35" s="181" t="s">
        <v>885</v>
      </c>
      <c r="B35" s="114" t="s">
        <v>751</v>
      </c>
      <c r="C35" s="117" t="s">
        <v>31</v>
      </c>
      <c r="D35" s="115"/>
      <c r="E35" s="151">
        <v>0</v>
      </c>
      <c r="F35" s="152">
        <v>5991</v>
      </c>
      <c r="G35" s="272">
        <v>0</v>
      </c>
      <c r="H35" s="110"/>
      <c r="I35" s="111" t="s">
        <v>753</v>
      </c>
      <c r="J35" s="275" t="s">
        <v>103</v>
      </c>
      <c r="K35" s="111" t="s">
        <v>754</v>
      </c>
      <c r="L35" s="276" t="s">
        <v>37</v>
      </c>
      <c r="M35" s="111" t="s">
        <v>758</v>
      </c>
      <c r="N35" s="116" t="s">
        <v>763</v>
      </c>
      <c r="O35" s="111" t="s">
        <v>768</v>
      </c>
      <c r="P35" s="111" t="s">
        <v>768</v>
      </c>
      <c r="Q35" s="111" t="s">
        <v>768</v>
      </c>
      <c r="R35" s="111" t="s">
        <v>770</v>
      </c>
      <c r="S35" s="111" t="s">
        <v>774</v>
      </c>
      <c r="T35" s="111" t="s">
        <v>774</v>
      </c>
      <c r="U35" s="150">
        <v>108553</v>
      </c>
      <c r="V35" s="136" t="s">
        <v>108</v>
      </c>
      <c r="W35" s="112" t="s">
        <v>108</v>
      </c>
      <c r="X35" s="111">
        <v>4.0999999999999996</v>
      </c>
      <c r="Y35" s="9"/>
      <c r="Z35" s="9"/>
      <c r="AA35" s="9"/>
      <c r="AB35" s="9"/>
      <c r="AC35" s="9"/>
      <c r="AD35" s="9"/>
      <c r="AE35" s="9"/>
      <c r="AF35" s="9"/>
      <c r="AG35" s="9"/>
    </row>
    <row r="36" spans="1:33" ht="12" customHeight="1" x14ac:dyDescent="0.2">
      <c r="A36" s="181" t="s">
        <v>886</v>
      </c>
      <c r="B36" s="114" t="s">
        <v>752</v>
      </c>
      <c r="C36" s="117" t="s">
        <v>31</v>
      </c>
      <c r="D36" s="115"/>
      <c r="E36" s="151">
        <v>0</v>
      </c>
      <c r="F36" s="152">
        <v>5791</v>
      </c>
      <c r="G36" s="272">
        <v>0</v>
      </c>
      <c r="H36" s="110"/>
      <c r="I36" s="111" t="s">
        <v>753</v>
      </c>
      <c r="J36" s="111" t="s">
        <v>103</v>
      </c>
      <c r="K36" s="111" t="s">
        <v>756</v>
      </c>
      <c r="L36" s="111" t="s">
        <v>37</v>
      </c>
      <c r="M36" s="111" t="s">
        <v>758</v>
      </c>
      <c r="N36" s="116" t="s">
        <v>764</v>
      </c>
      <c r="O36" s="111" t="s">
        <v>767</v>
      </c>
      <c r="P36" s="111" t="s">
        <v>767</v>
      </c>
      <c r="Q36" s="111" t="s">
        <v>767</v>
      </c>
      <c r="R36" s="111" t="s">
        <v>771</v>
      </c>
      <c r="S36" s="111" t="s">
        <v>775</v>
      </c>
      <c r="T36" s="111" t="s">
        <v>775</v>
      </c>
      <c r="U36" s="150">
        <v>108553</v>
      </c>
      <c r="V36" s="136" t="s">
        <v>108</v>
      </c>
      <c r="W36" s="112" t="s">
        <v>108</v>
      </c>
      <c r="X36" s="111">
        <v>4.2</v>
      </c>
      <c r="Y36" s="9"/>
      <c r="Z36" s="9"/>
      <c r="AA36" s="9"/>
      <c r="AB36" s="9"/>
      <c r="AC36" s="9"/>
      <c r="AD36" s="9"/>
      <c r="AE36" s="9"/>
      <c r="AF36" s="9"/>
      <c r="AG36" s="9"/>
    </row>
    <row r="37" spans="1:33" ht="12" customHeight="1" x14ac:dyDescent="0.2">
      <c r="A37" s="327" t="s">
        <v>887</v>
      </c>
      <c r="B37" s="328" t="s">
        <v>751</v>
      </c>
      <c r="C37" s="329" t="s">
        <v>31</v>
      </c>
      <c r="D37" s="335"/>
      <c r="E37" s="325">
        <v>0</v>
      </c>
      <c r="F37" s="313">
        <v>7626</v>
      </c>
      <c r="G37" s="336">
        <v>0</v>
      </c>
      <c r="H37" s="314"/>
      <c r="I37" s="324" t="s">
        <v>753</v>
      </c>
      <c r="J37" s="337" t="s">
        <v>103</v>
      </c>
      <c r="K37" s="324" t="s">
        <v>757</v>
      </c>
      <c r="L37" s="338" t="s">
        <v>37</v>
      </c>
      <c r="M37" s="324" t="s">
        <v>758</v>
      </c>
      <c r="N37" s="330" t="s">
        <v>765</v>
      </c>
      <c r="O37" s="324" t="s">
        <v>767</v>
      </c>
      <c r="P37" s="324" t="s">
        <v>767</v>
      </c>
      <c r="Q37" s="324" t="s">
        <v>767</v>
      </c>
      <c r="R37" s="324" t="s">
        <v>772</v>
      </c>
      <c r="S37" s="324" t="s">
        <v>776</v>
      </c>
      <c r="T37" s="324" t="s">
        <v>776</v>
      </c>
      <c r="U37" s="316">
        <v>108553</v>
      </c>
      <c r="V37" s="339" t="s">
        <v>108</v>
      </c>
      <c r="W37" s="331" t="s">
        <v>108</v>
      </c>
      <c r="X37" s="324">
        <v>4.0999999999999996</v>
      </c>
      <c r="Y37" s="9"/>
      <c r="Z37" s="9"/>
      <c r="AA37" s="9"/>
      <c r="AB37" s="9"/>
      <c r="AC37" s="9"/>
      <c r="AD37" s="9"/>
      <c r="AE37" s="9"/>
      <c r="AF37" s="9"/>
      <c r="AG37" s="9"/>
    </row>
    <row r="38" spans="1:33" ht="12" customHeight="1" x14ac:dyDescent="0.2">
      <c r="A38" s="327" t="s">
        <v>888</v>
      </c>
      <c r="B38" s="328" t="s">
        <v>751</v>
      </c>
      <c r="C38" s="329" t="s">
        <v>31</v>
      </c>
      <c r="D38" s="335"/>
      <c r="E38" s="325">
        <v>0</v>
      </c>
      <c r="F38" s="313">
        <v>7626</v>
      </c>
      <c r="G38" s="336">
        <v>0</v>
      </c>
      <c r="H38" s="314"/>
      <c r="I38" s="324" t="s">
        <v>753</v>
      </c>
      <c r="J38" s="337" t="s">
        <v>103</v>
      </c>
      <c r="K38" s="324" t="s">
        <v>757</v>
      </c>
      <c r="L38" s="338" t="s">
        <v>37</v>
      </c>
      <c r="M38" s="324" t="s">
        <v>758</v>
      </c>
      <c r="N38" s="330" t="s">
        <v>766</v>
      </c>
      <c r="O38" s="324" t="s">
        <v>767</v>
      </c>
      <c r="P38" s="324" t="s">
        <v>767</v>
      </c>
      <c r="Q38" s="324" t="s">
        <v>767</v>
      </c>
      <c r="R38" s="324" t="s">
        <v>772</v>
      </c>
      <c r="S38" s="324" t="s">
        <v>776</v>
      </c>
      <c r="T38" s="324" t="s">
        <v>776</v>
      </c>
      <c r="U38" s="316">
        <v>108553</v>
      </c>
      <c r="V38" s="339" t="s">
        <v>108</v>
      </c>
      <c r="W38" s="331" t="s">
        <v>108</v>
      </c>
      <c r="X38" s="324">
        <v>4.0999999999999996</v>
      </c>
      <c r="Y38" s="9"/>
      <c r="Z38" s="9"/>
      <c r="AA38" s="9"/>
      <c r="AB38" s="9"/>
      <c r="AC38" s="9"/>
      <c r="AD38" s="9"/>
      <c r="AE38" s="9"/>
      <c r="AF38" s="9"/>
      <c r="AG38" s="9"/>
    </row>
    <row r="39" spans="1:33" ht="12" customHeight="1" x14ac:dyDescent="0.2">
      <c r="A39" s="113" t="s">
        <v>914</v>
      </c>
      <c r="B39" s="114" t="s">
        <v>751</v>
      </c>
      <c r="C39" s="111"/>
      <c r="D39" s="115"/>
      <c r="E39" s="151"/>
      <c r="F39" s="313">
        <v>7626</v>
      </c>
      <c r="G39" s="272"/>
      <c r="H39" s="110"/>
      <c r="I39" s="111"/>
      <c r="J39" s="275"/>
      <c r="K39" s="111"/>
      <c r="L39" s="276"/>
      <c r="M39" s="111"/>
      <c r="N39" s="116"/>
      <c r="O39" s="228"/>
      <c r="P39" s="228"/>
      <c r="Q39" s="228"/>
      <c r="R39" s="111"/>
      <c r="S39" s="111"/>
      <c r="T39" s="111"/>
      <c r="U39" s="150"/>
      <c r="V39" s="152"/>
      <c r="W39" s="112"/>
      <c r="X39" s="111"/>
      <c r="Y39" s="9"/>
      <c r="Z39" s="9"/>
      <c r="AA39" s="9"/>
      <c r="AB39" s="9"/>
      <c r="AC39" s="9"/>
      <c r="AD39" s="9"/>
      <c r="AE39" s="9"/>
      <c r="AF39" s="9"/>
      <c r="AG39" s="9"/>
    </row>
    <row r="40" spans="1:33" ht="12" customHeight="1" x14ac:dyDescent="0.2">
      <c r="A40" s="113"/>
      <c r="B40" s="114"/>
      <c r="C40" s="111"/>
      <c r="D40" s="115"/>
      <c r="E40" s="151"/>
      <c r="F40" s="152"/>
      <c r="G40" s="272"/>
      <c r="H40" s="110"/>
      <c r="I40" s="111"/>
      <c r="J40" s="116"/>
      <c r="K40" s="111"/>
      <c r="L40" s="111"/>
      <c r="M40" s="111"/>
      <c r="N40" s="116"/>
      <c r="O40" s="111"/>
      <c r="P40" s="111"/>
      <c r="Q40" s="111"/>
      <c r="R40" s="111"/>
      <c r="S40" s="111"/>
      <c r="T40" s="111"/>
      <c r="U40" s="150"/>
      <c r="V40" s="152"/>
      <c r="W40" s="112"/>
      <c r="X40" s="111"/>
      <c r="Y40" s="9"/>
      <c r="Z40" s="9"/>
      <c r="AA40" s="9"/>
      <c r="AB40" s="9"/>
      <c r="AC40" s="9"/>
      <c r="AD40" s="9"/>
      <c r="AE40" s="9"/>
      <c r="AF40" s="9"/>
      <c r="AG40" s="9"/>
    </row>
    <row r="41" spans="1:33" ht="12" customHeight="1" x14ac:dyDescent="0.2">
      <c r="A41" s="113"/>
      <c r="B41" s="114"/>
      <c r="C41" s="111"/>
      <c r="D41" s="115"/>
      <c r="E41" s="151"/>
      <c r="F41" s="152"/>
      <c r="G41" s="272"/>
      <c r="H41" s="110"/>
      <c r="I41" s="111"/>
      <c r="J41" s="111"/>
      <c r="K41" s="111"/>
      <c r="L41" s="111"/>
      <c r="M41" s="111"/>
      <c r="N41" s="116"/>
      <c r="O41" s="111"/>
      <c r="P41" s="111"/>
      <c r="Q41" s="111"/>
      <c r="R41" s="111"/>
      <c r="S41" s="111"/>
      <c r="T41" s="111"/>
      <c r="U41" s="150"/>
      <c r="V41" s="152"/>
      <c r="W41" s="112"/>
      <c r="X41" s="111"/>
      <c r="Y41" s="9"/>
      <c r="Z41" s="9"/>
      <c r="AA41" s="9"/>
      <c r="AB41" s="9"/>
      <c r="AC41" s="9"/>
      <c r="AD41" s="9"/>
      <c r="AE41" s="9"/>
      <c r="AF41" s="9"/>
      <c r="AG41" s="9"/>
    </row>
    <row r="42" spans="1:33" ht="12" customHeight="1" x14ac:dyDescent="0.2">
      <c r="A42" s="113"/>
      <c r="B42" s="114"/>
      <c r="C42" s="111"/>
      <c r="D42" s="115"/>
      <c r="E42" s="151"/>
      <c r="F42" s="152"/>
      <c r="G42" s="272"/>
      <c r="H42" s="110"/>
      <c r="I42" s="227"/>
      <c r="J42" s="111"/>
      <c r="K42" s="111"/>
      <c r="L42" s="111"/>
      <c r="M42" s="111"/>
      <c r="N42" s="116"/>
      <c r="O42" s="111"/>
      <c r="P42" s="111"/>
      <c r="Q42" s="111"/>
      <c r="R42" s="111"/>
      <c r="S42" s="111"/>
      <c r="T42" s="111"/>
      <c r="U42" s="150"/>
      <c r="V42" s="152"/>
      <c r="W42" s="112"/>
      <c r="X42" s="111"/>
      <c r="Y42" s="9"/>
      <c r="Z42" s="9"/>
      <c r="AA42" s="9"/>
      <c r="AB42" s="9"/>
      <c r="AC42" s="9"/>
      <c r="AD42" s="9"/>
      <c r="AE42" s="9"/>
      <c r="AF42" s="9"/>
      <c r="AG42" s="9"/>
    </row>
    <row r="43" spans="1:33" ht="12" customHeight="1" x14ac:dyDescent="0.2">
      <c r="A43" s="113"/>
      <c r="B43" s="114"/>
      <c r="C43" s="111"/>
      <c r="D43" s="115"/>
      <c r="E43" s="151"/>
      <c r="F43" s="152"/>
      <c r="G43" s="272"/>
      <c r="H43" s="110"/>
      <c r="I43" s="290"/>
      <c r="J43" s="116"/>
      <c r="K43" s="111"/>
      <c r="L43" s="111"/>
      <c r="M43" s="111"/>
      <c r="N43" s="116"/>
      <c r="O43" s="111"/>
      <c r="P43" s="111"/>
      <c r="Q43" s="111"/>
      <c r="R43" s="111"/>
      <c r="S43" s="111"/>
      <c r="T43" s="111"/>
      <c r="U43" s="150"/>
      <c r="V43" s="152"/>
      <c r="W43" s="112"/>
      <c r="X43" s="111"/>
      <c r="Y43" s="9"/>
      <c r="Z43" s="9"/>
      <c r="AA43" s="9"/>
      <c r="AB43" s="9"/>
      <c r="AC43" s="9"/>
      <c r="AD43" s="9"/>
      <c r="AE43" s="9"/>
      <c r="AF43" s="9"/>
      <c r="AG43" s="9"/>
    </row>
    <row r="44" spans="1:33" ht="12" customHeight="1" x14ac:dyDescent="0.2">
      <c r="A44" s="113"/>
      <c r="B44" s="114"/>
      <c r="C44" s="111"/>
      <c r="D44" s="115"/>
      <c r="E44" s="151"/>
      <c r="F44" s="152"/>
      <c r="G44" s="272"/>
      <c r="H44" s="110"/>
      <c r="I44" s="116"/>
      <c r="J44" s="116"/>
      <c r="K44" s="111"/>
      <c r="L44" s="111"/>
      <c r="M44" s="111"/>
      <c r="N44" s="116"/>
      <c r="O44" s="111"/>
      <c r="P44" s="111"/>
      <c r="Q44" s="111"/>
      <c r="R44" s="111"/>
      <c r="S44" s="111"/>
      <c r="T44" s="111"/>
      <c r="U44" s="150"/>
      <c r="V44" s="152"/>
      <c r="W44" s="112"/>
      <c r="X44" s="111"/>
      <c r="Y44" s="9"/>
      <c r="Z44" s="9"/>
      <c r="AA44" s="9"/>
      <c r="AB44" s="9"/>
      <c r="AC44" s="9"/>
      <c r="AD44" s="9"/>
      <c r="AE44" s="9"/>
      <c r="AF44" s="9"/>
      <c r="AG44" s="9"/>
    </row>
    <row r="45" spans="1:33" ht="12" customHeight="1" x14ac:dyDescent="0.2">
      <c r="A45" s="113"/>
      <c r="B45" s="114"/>
      <c r="C45" s="111"/>
      <c r="D45" s="111"/>
      <c r="E45" s="151"/>
      <c r="F45" s="152"/>
      <c r="G45" s="272"/>
      <c r="H45" s="110"/>
      <c r="I45" s="116"/>
      <c r="J45" s="116"/>
      <c r="K45" s="111"/>
      <c r="L45" s="111"/>
      <c r="M45" s="111"/>
      <c r="N45" s="116"/>
      <c r="O45" s="111"/>
      <c r="P45" s="111"/>
      <c r="Q45" s="111"/>
      <c r="R45" s="111"/>
      <c r="S45" s="111"/>
      <c r="T45" s="111"/>
      <c r="U45" s="150"/>
      <c r="V45" s="152"/>
      <c r="W45" s="112"/>
      <c r="X45" s="111"/>
      <c r="Y45" s="9"/>
      <c r="Z45" s="9"/>
      <c r="AA45" s="9"/>
      <c r="AB45" s="9"/>
      <c r="AC45" s="9"/>
      <c r="AD45" s="9"/>
      <c r="AE45" s="9"/>
      <c r="AF45" s="9"/>
      <c r="AG45" s="9"/>
    </row>
    <row r="46" spans="1:33" ht="12" customHeight="1" x14ac:dyDescent="0.2">
      <c r="A46" s="113"/>
      <c r="B46" s="114"/>
      <c r="C46" s="111"/>
      <c r="D46" s="111"/>
      <c r="E46" s="151"/>
      <c r="F46" s="152"/>
      <c r="G46" s="272"/>
      <c r="H46" s="110"/>
      <c r="I46" s="116"/>
      <c r="J46" s="116"/>
      <c r="K46" s="111"/>
      <c r="L46" s="111"/>
      <c r="M46" s="111"/>
      <c r="N46" s="116"/>
      <c r="O46" s="111"/>
      <c r="P46" s="111"/>
      <c r="Q46" s="111"/>
      <c r="R46" s="111"/>
      <c r="S46" s="111"/>
      <c r="T46" s="111"/>
      <c r="U46" s="114"/>
      <c r="V46" s="152"/>
      <c r="W46" s="112"/>
      <c r="X46" s="111"/>
      <c r="Y46" s="9"/>
      <c r="Z46" s="9"/>
      <c r="AA46" s="9"/>
      <c r="AB46" s="9"/>
      <c r="AC46" s="9"/>
      <c r="AD46" s="9"/>
      <c r="AE46" s="9"/>
      <c r="AF46" s="9"/>
      <c r="AG46" s="9"/>
    </row>
    <row r="47" spans="1:33" ht="12" customHeight="1" x14ac:dyDescent="0.2">
      <c r="A47" s="113"/>
      <c r="B47" s="114"/>
      <c r="C47" s="111"/>
      <c r="D47" s="115"/>
      <c r="E47" s="151"/>
      <c r="F47" s="152"/>
      <c r="G47" s="272"/>
      <c r="H47" s="110"/>
      <c r="I47" s="116"/>
      <c r="J47" s="116"/>
      <c r="K47" s="111"/>
      <c r="L47" s="111"/>
      <c r="M47" s="111"/>
      <c r="N47" s="116"/>
      <c r="O47" s="111"/>
      <c r="P47" s="111"/>
      <c r="Q47" s="111"/>
      <c r="R47" s="111"/>
      <c r="S47" s="111"/>
      <c r="T47" s="111"/>
      <c r="U47" s="150"/>
      <c r="V47" s="152"/>
      <c r="W47" s="112"/>
      <c r="X47" s="111"/>
      <c r="Y47" s="9"/>
      <c r="Z47" s="9"/>
      <c r="AA47" s="9"/>
      <c r="AB47" s="9"/>
      <c r="AC47" s="9"/>
      <c r="AD47" s="9"/>
      <c r="AE47" s="9"/>
      <c r="AF47" s="9"/>
      <c r="AG47" s="9"/>
    </row>
    <row r="48" spans="1:33" ht="12" customHeight="1" x14ac:dyDescent="0.2">
      <c r="A48" s="113"/>
      <c r="B48" s="114"/>
      <c r="C48" s="111"/>
      <c r="D48" s="115"/>
      <c r="E48" s="151"/>
      <c r="F48" s="152"/>
      <c r="G48" s="272"/>
      <c r="H48" s="110"/>
      <c r="I48" s="116"/>
      <c r="J48" s="116"/>
      <c r="K48" s="111"/>
      <c r="L48" s="111"/>
      <c r="M48" s="111"/>
      <c r="N48" s="116"/>
      <c r="O48" s="111"/>
      <c r="P48" s="111"/>
      <c r="Q48" s="111"/>
      <c r="R48" s="111"/>
      <c r="S48" s="111"/>
      <c r="T48" s="111"/>
      <c r="U48" s="150"/>
      <c r="V48" s="152"/>
      <c r="W48" s="112"/>
      <c r="X48" s="111"/>
      <c r="Y48" s="9"/>
      <c r="Z48" s="9"/>
      <c r="AA48" s="9"/>
      <c r="AB48" s="9"/>
      <c r="AC48" s="9"/>
      <c r="AD48" s="9"/>
      <c r="AE48" s="9"/>
      <c r="AF48" s="9"/>
      <c r="AG48" s="9"/>
    </row>
    <row r="49" spans="1:77" ht="12" customHeight="1" x14ac:dyDescent="0.2">
      <c r="A49" s="113"/>
      <c r="B49" s="114"/>
      <c r="C49" s="111"/>
      <c r="D49" s="115"/>
      <c r="E49" s="151"/>
      <c r="F49" s="152"/>
      <c r="G49" s="272"/>
      <c r="H49" s="110"/>
      <c r="I49" s="116"/>
      <c r="J49" s="116"/>
      <c r="K49" s="111"/>
      <c r="L49" s="111"/>
      <c r="M49" s="111"/>
      <c r="N49" s="116"/>
      <c r="O49" s="228"/>
      <c r="P49" s="111"/>
      <c r="Q49" s="111"/>
      <c r="R49" s="111"/>
      <c r="S49" s="111"/>
      <c r="T49" s="111"/>
      <c r="U49" s="150"/>
      <c r="V49" s="152"/>
      <c r="W49" s="112"/>
      <c r="X49" s="111"/>
      <c r="Y49" s="9"/>
      <c r="Z49" s="9"/>
      <c r="AA49" s="9"/>
      <c r="AB49" s="9"/>
      <c r="AC49" s="9"/>
      <c r="AD49" s="9"/>
      <c r="AE49" s="9"/>
      <c r="AF49" s="9"/>
      <c r="AG49" s="9"/>
    </row>
    <row r="50" spans="1:77" ht="12" customHeight="1" x14ac:dyDescent="0.2">
      <c r="A50" s="113"/>
      <c r="B50" s="114"/>
      <c r="C50" s="111"/>
      <c r="D50" s="115"/>
      <c r="E50" s="151"/>
      <c r="F50" s="152"/>
      <c r="G50" s="272"/>
      <c r="H50" s="110"/>
      <c r="I50" s="116"/>
      <c r="J50" s="116"/>
      <c r="K50" s="111"/>
      <c r="L50" s="111"/>
      <c r="M50" s="111"/>
      <c r="N50" s="116"/>
      <c r="O50" s="111"/>
      <c r="P50" s="111"/>
      <c r="Q50" s="111"/>
      <c r="R50" s="111"/>
      <c r="S50" s="111"/>
      <c r="T50" s="111"/>
      <c r="U50" s="150"/>
      <c r="V50" s="152"/>
      <c r="W50" s="112"/>
      <c r="X50" s="111"/>
      <c r="Y50" s="9"/>
      <c r="Z50" s="9"/>
      <c r="AA50" s="9"/>
      <c r="AB50" s="9"/>
      <c r="AC50" s="9"/>
      <c r="AD50" s="9"/>
      <c r="AE50" s="9"/>
      <c r="AF50" s="9"/>
      <c r="AG50" s="9"/>
    </row>
    <row r="51" spans="1:77" ht="12" customHeight="1" x14ac:dyDescent="0.2">
      <c r="A51" s="113"/>
      <c r="B51" s="114"/>
      <c r="C51" s="111"/>
      <c r="D51" s="115"/>
      <c r="E51" s="151"/>
      <c r="F51" s="152"/>
      <c r="G51" s="272"/>
      <c r="H51" s="110"/>
      <c r="I51" s="116"/>
      <c r="J51" s="116"/>
      <c r="K51" s="111"/>
      <c r="L51" s="111"/>
      <c r="M51" s="111"/>
      <c r="N51" s="116"/>
      <c r="O51" s="111"/>
      <c r="P51" s="111"/>
      <c r="Q51" s="111"/>
      <c r="R51" s="111"/>
      <c r="S51" s="111"/>
      <c r="T51" s="111"/>
      <c r="U51" s="150"/>
      <c r="V51" s="152"/>
      <c r="W51" s="112"/>
      <c r="X51" s="11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</row>
    <row r="52" spans="1:77" s="9" customFormat="1" ht="12" customHeight="1" x14ac:dyDescent="0.2">
      <c r="A52" s="113"/>
      <c r="B52" s="114"/>
      <c r="C52" s="111"/>
      <c r="D52" s="115"/>
      <c r="E52" s="151"/>
      <c r="F52" s="152"/>
      <c r="G52" s="272"/>
      <c r="H52" s="110"/>
      <c r="I52" s="116"/>
      <c r="J52" s="116"/>
      <c r="K52" s="111"/>
      <c r="L52" s="111"/>
      <c r="M52" s="111"/>
      <c r="N52" s="116"/>
      <c r="O52" s="111"/>
      <c r="P52" s="111"/>
      <c r="Q52" s="111"/>
      <c r="R52" s="111"/>
      <c r="S52" s="111"/>
      <c r="T52" s="111"/>
      <c r="U52" s="150"/>
      <c r="V52" s="152"/>
      <c r="W52" s="112"/>
      <c r="X52" s="111"/>
    </row>
    <row r="53" spans="1:77" s="9" customFormat="1" ht="12" customHeight="1" x14ac:dyDescent="0.2">
      <c r="A53" s="113"/>
      <c r="B53" s="114"/>
      <c r="C53" s="111"/>
      <c r="D53" s="115"/>
      <c r="E53" s="151"/>
      <c r="F53" s="152"/>
      <c r="G53" s="272"/>
      <c r="H53" s="110"/>
      <c r="I53" s="116"/>
      <c r="J53" s="116"/>
      <c r="K53" s="111"/>
      <c r="L53" s="111"/>
      <c r="M53" s="111"/>
      <c r="N53" s="116"/>
      <c r="O53" s="111"/>
      <c r="P53" s="111"/>
      <c r="Q53" s="111"/>
      <c r="R53" s="111"/>
      <c r="S53" s="111"/>
      <c r="T53" s="111"/>
      <c r="U53" s="150"/>
      <c r="V53" s="152"/>
      <c r="W53" s="112"/>
      <c r="X53" s="111"/>
    </row>
    <row r="54" spans="1:77" s="3" customFormat="1" ht="12" customHeight="1" x14ac:dyDescent="0.2">
      <c r="A54" s="113"/>
      <c r="B54" s="114"/>
      <c r="C54" s="111"/>
      <c r="D54" s="115"/>
      <c r="E54" s="151"/>
      <c r="F54" s="152"/>
      <c r="G54" s="272"/>
      <c r="H54" s="110"/>
      <c r="I54" s="111"/>
      <c r="J54" s="111"/>
      <c r="K54" s="111"/>
      <c r="L54" s="111"/>
      <c r="M54" s="111"/>
      <c r="N54" s="116"/>
      <c r="O54" s="111"/>
      <c r="P54" s="111"/>
      <c r="Q54" s="111"/>
      <c r="R54" s="111"/>
      <c r="S54" s="111"/>
      <c r="T54" s="111"/>
      <c r="U54" s="150"/>
      <c r="V54" s="152"/>
      <c r="W54" s="112"/>
      <c r="X54" s="11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</row>
    <row r="55" spans="1:77" ht="12" customHeight="1" x14ac:dyDescent="0.2">
      <c r="A55" s="113"/>
      <c r="B55" s="114"/>
      <c r="C55" s="111"/>
      <c r="D55" s="115"/>
      <c r="E55" s="151"/>
      <c r="F55" s="152"/>
      <c r="G55" s="272"/>
      <c r="H55" s="110"/>
      <c r="I55" s="111"/>
      <c r="J55" s="116"/>
      <c r="K55" s="111"/>
      <c r="L55" s="111"/>
      <c r="M55" s="111"/>
      <c r="N55" s="116"/>
      <c r="O55" s="111"/>
      <c r="P55" s="111"/>
      <c r="Q55" s="228"/>
      <c r="R55" s="111"/>
      <c r="S55" s="111"/>
      <c r="T55" s="111"/>
      <c r="U55" s="150"/>
      <c r="V55" s="152"/>
      <c r="W55" s="112"/>
      <c r="X55" s="111"/>
    </row>
    <row r="56" spans="1:77" ht="12" customHeight="1" x14ac:dyDescent="0.2">
      <c r="A56" s="113"/>
      <c r="B56" s="114"/>
      <c r="C56" s="111"/>
      <c r="D56" s="115"/>
      <c r="E56" s="151"/>
      <c r="F56" s="152"/>
      <c r="G56" s="272"/>
      <c r="H56" s="110"/>
      <c r="I56" s="111"/>
      <c r="J56" s="111"/>
      <c r="K56" s="111"/>
      <c r="L56" s="111"/>
      <c r="M56" s="111"/>
      <c r="N56" s="116"/>
      <c r="O56" s="111"/>
      <c r="P56" s="111"/>
      <c r="Q56" s="228"/>
      <c r="R56" s="111"/>
      <c r="S56" s="111"/>
      <c r="T56" s="111"/>
      <c r="U56" s="150"/>
      <c r="V56" s="152"/>
      <c r="W56" s="112"/>
      <c r="X56" s="111"/>
      <c r="Y56" s="9"/>
      <c r="Z56" s="9"/>
      <c r="AA56" s="9"/>
      <c r="AB56" s="9"/>
      <c r="AC56" s="235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</row>
    <row r="57" spans="1:77" ht="12" customHeight="1" x14ac:dyDescent="0.2">
      <c r="A57" s="113"/>
      <c r="B57" s="114"/>
      <c r="C57" s="111"/>
      <c r="D57" s="115"/>
      <c r="E57" s="151"/>
      <c r="F57" s="291"/>
      <c r="G57" s="272"/>
      <c r="H57" s="110"/>
      <c r="I57" s="116"/>
      <c r="J57" s="116"/>
      <c r="K57" s="111"/>
      <c r="L57" s="111"/>
      <c r="M57" s="111"/>
      <c r="N57" s="116"/>
      <c r="O57" s="111"/>
      <c r="P57" s="111"/>
      <c r="Q57" s="111"/>
      <c r="R57" s="111"/>
      <c r="S57" s="111"/>
      <c r="T57" s="111"/>
      <c r="U57" s="150"/>
      <c r="V57" s="152"/>
      <c r="W57" s="112"/>
      <c r="X57" s="111"/>
      <c r="Y57" s="9"/>
      <c r="Z57" s="9"/>
      <c r="AA57" s="9"/>
      <c r="AB57" s="9"/>
      <c r="AC57" s="235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</row>
    <row r="58" spans="1:77" ht="12" customHeight="1" x14ac:dyDescent="0.2">
      <c r="A58" s="287"/>
      <c r="B58" s="114"/>
      <c r="C58" s="111"/>
      <c r="D58" s="115"/>
      <c r="E58" s="292"/>
      <c r="F58" s="291"/>
      <c r="G58" s="272"/>
      <c r="H58" s="110"/>
      <c r="I58" s="116"/>
      <c r="J58" s="116"/>
      <c r="K58" s="111"/>
      <c r="L58" s="111"/>
      <c r="M58" s="111"/>
      <c r="N58" s="116"/>
      <c r="O58" s="111"/>
      <c r="P58" s="111"/>
      <c r="Q58" s="111"/>
      <c r="R58" s="111"/>
      <c r="S58" s="111"/>
      <c r="T58" s="111"/>
      <c r="U58" s="150"/>
      <c r="V58" s="152"/>
      <c r="W58" s="112"/>
      <c r="X58" s="111"/>
      <c r="Y58" s="9"/>
      <c r="Z58" s="9"/>
      <c r="AA58" s="9"/>
      <c r="AB58" s="9"/>
      <c r="AC58" s="235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</row>
    <row r="59" spans="1:77" ht="12" customHeight="1" x14ac:dyDescent="0.2">
      <c r="A59" s="287"/>
      <c r="B59" s="114"/>
      <c r="C59" s="117"/>
      <c r="D59" s="115"/>
      <c r="E59" s="292"/>
      <c r="F59" s="291"/>
      <c r="G59" s="272"/>
      <c r="H59" s="110"/>
      <c r="I59" s="116"/>
      <c r="J59" s="111"/>
      <c r="K59" s="111"/>
      <c r="L59" s="111"/>
      <c r="M59" s="111"/>
      <c r="N59" s="116"/>
      <c r="O59" s="111"/>
      <c r="P59" s="111"/>
      <c r="Q59" s="111"/>
      <c r="R59" s="111"/>
      <c r="S59" s="111"/>
      <c r="T59" s="111"/>
      <c r="U59" s="150"/>
      <c r="V59" s="152"/>
      <c r="W59" s="153"/>
      <c r="X59" s="111"/>
    </row>
    <row r="60" spans="1:77" ht="12" customHeight="1" x14ac:dyDescent="0.2">
      <c r="A60" s="113"/>
      <c r="B60" s="114"/>
      <c r="C60" s="117"/>
      <c r="D60" s="115"/>
      <c r="E60" s="151"/>
      <c r="F60" s="152"/>
      <c r="G60" s="272"/>
      <c r="H60" s="110"/>
      <c r="I60" s="111"/>
      <c r="J60" s="111"/>
      <c r="K60" s="111"/>
      <c r="L60" s="111"/>
      <c r="M60" s="111"/>
      <c r="N60" s="116"/>
      <c r="O60" s="111"/>
      <c r="P60" s="111"/>
      <c r="Q60" s="111"/>
      <c r="R60" s="111"/>
      <c r="S60" s="111"/>
      <c r="T60" s="111"/>
      <c r="U60" s="150"/>
      <c r="V60" s="152"/>
      <c r="W60" s="112"/>
      <c r="X60" s="111"/>
    </row>
    <row r="61" spans="1:77" ht="12" customHeight="1" x14ac:dyDescent="0.2">
      <c r="A61" s="113"/>
      <c r="B61" s="114"/>
      <c r="C61" s="117"/>
      <c r="D61" s="115"/>
      <c r="E61" s="187"/>
      <c r="F61" s="152"/>
      <c r="G61" s="272"/>
      <c r="H61" s="110"/>
      <c r="I61" s="111"/>
      <c r="J61" s="111"/>
      <c r="K61" s="111"/>
      <c r="L61" s="111"/>
      <c r="M61" s="111"/>
      <c r="N61" s="116"/>
      <c r="O61" s="111"/>
      <c r="P61" s="111"/>
      <c r="Q61" s="111"/>
      <c r="R61" s="111"/>
      <c r="S61" s="111"/>
      <c r="T61" s="111"/>
      <c r="U61" s="150"/>
      <c r="V61" s="152"/>
      <c r="W61" s="112"/>
      <c r="X61" s="111"/>
    </row>
    <row r="62" spans="1:77" ht="12" customHeight="1" x14ac:dyDescent="0.2">
      <c r="A62" s="113"/>
      <c r="B62" s="114"/>
      <c r="C62" s="117"/>
      <c r="D62" s="115"/>
      <c r="E62" s="187"/>
      <c r="F62" s="152"/>
      <c r="G62" s="272"/>
      <c r="H62" s="110"/>
      <c r="I62" s="111"/>
      <c r="J62" s="111"/>
      <c r="K62" s="111"/>
      <c r="L62" s="111"/>
      <c r="M62" s="111"/>
      <c r="N62" s="116"/>
      <c r="O62" s="111"/>
      <c r="P62" s="111"/>
      <c r="Q62" s="111"/>
      <c r="R62" s="111"/>
      <c r="S62" s="111"/>
      <c r="T62" s="111"/>
      <c r="U62" s="150"/>
      <c r="V62" s="152"/>
      <c r="W62" s="112"/>
      <c r="X62" s="111"/>
    </row>
    <row r="63" spans="1:77" s="106" customFormat="1" ht="12" customHeight="1" x14ac:dyDescent="0.2">
      <c r="A63" s="113"/>
      <c r="B63" s="114"/>
      <c r="C63" s="117"/>
      <c r="D63" s="115"/>
      <c r="E63" s="187"/>
      <c r="F63" s="152"/>
      <c r="G63" s="272"/>
      <c r="H63" s="110"/>
      <c r="I63" s="111"/>
      <c r="J63" s="111"/>
      <c r="K63" s="111"/>
      <c r="L63" s="111"/>
      <c r="M63" s="111"/>
      <c r="N63" s="116"/>
      <c r="O63" s="111"/>
      <c r="P63" s="111"/>
      <c r="Q63" s="111"/>
      <c r="R63" s="111"/>
      <c r="S63" s="111"/>
      <c r="T63" s="111"/>
      <c r="U63" s="150"/>
      <c r="V63" s="152"/>
      <c r="W63" s="112"/>
      <c r="X63" s="111"/>
    </row>
    <row r="64" spans="1:77" ht="12" customHeight="1" x14ac:dyDescent="0.2">
      <c r="A64" s="113"/>
      <c r="B64" s="114"/>
      <c r="C64" s="117"/>
      <c r="D64" s="115"/>
      <c r="E64" s="151"/>
      <c r="F64" s="152"/>
      <c r="G64" s="272"/>
      <c r="H64" s="110"/>
      <c r="I64" s="111"/>
      <c r="J64" s="111"/>
      <c r="K64" s="111"/>
      <c r="L64" s="111"/>
      <c r="M64" s="111"/>
      <c r="N64" s="116"/>
      <c r="O64" s="111"/>
      <c r="P64" s="111"/>
      <c r="Q64" s="111"/>
      <c r="R64" s="111"/>
      <c r="S64" s="111"/>
      <c r="T64" s="111"/>
      <c r="U64" s="150"/>
      <c r="V64" s="136"/>
      <c r="W64" s="112"/>
      <c r="X64" s="111"/>
    </row>
    <row r="65" spans="1:24" s="9" customFormat="1" ht="12" customHeight="1" x14ac:dyDescent="0.2">
      <c r="A65" s="113"/>
      <c r="B65" s="114"/>
      <c r="C65" s="117"/>
      <c r="D65" s="115"/>
      <c r="E65" s="136"/>
      <c r="F65" s="152"/>
      <c r="G65" s="152"/>
      <c r="H65" s="111"/>
      <c r="I65" s="111"/>
      <c r="J65" s="111"/>
      <c r="K65" s="111"/>
      <c r="L65" s="111"/>
      <c r="M65" s="111"/>
      <c r="N65" s="116"/>
      <c r="O65" s="111"/>
      <c r="P65" s="111"/>
      <c r="Q65" s="111"/>
      <c r="R65" s="111"/>
      <c r="S65" s="111"/>
      <c r="T65" s="111"/>
      <c r="U65" s="150"/>
      <c r="V65" s="136"/>
      <c r="W65" s="180"/>
      <c r="X65" s="111"/>
    </row>
    <row r="66" spans="1:24" ht="12" customHeight="1" x14ac:dyDescent="0.2">
      <c r="A66" s="113"/>
      <c r="B66" s="114"/>
      <c r="C66" s="117"/>
      <c r="D66" s="115"/>
      <c r="E66" s="136"/>
      <c r="F66" s="152"/>
      <c r="G66" s="152"/>
      <c r="H66" s="111"/>
      <c r="I66" s="111"/>
      <c r="J66" s="111"/>
      <c r="K66" s="111"/>
      <c r="L66" s="111"/>
      <c r="M66" s="111"/>
      <c r="N66" s="116"/>
      <c r="O66" s="111"/>
      <c r="P66" s="111"/>
      <c r="Q66" s="111"/>
      <c r="R66" s="111"/>
      <c r="S66" s="111"/>
      <c r="T66" s="111"/>
      <c r="U66" s="150"/>
      <c r="V66" s="136"/>
      <c r="W66" s="136"/>
      <c r="X66" s="111"/>
    </row>
    <row r="67" spans="1:24" ht="12" customHeight="1" x14ac:dyDescent="0.2">
      <c r="A67" s="113"/>
      <c r="B67" s="114"/>
      <c r="C67" s="117"/>
      <c r="D67" s="115"/>
      <c r="E67" s="136"/>
      <c r="F67" s="152"/>
      <c r="G67" s="152"/>
      <c r="H67" s="111"/>
      <c r="I67" s="111"/>
      <c r="J67" s="111"/>
      <c r="K67" s="111"/>
      <c r="L67" s="111"/>
      <c r="M67" s="111"/>
      <c r="N67" s="116"/>
      <c r="O67" s="111"/>
      <c r="P67" s="111"/>
      <c r="Q67" s="111"/>
      <c r="R67" s="111"/>
      <c r="S67" s="111"/>
      <c r="T67" s="111"/>
      <c r="U67" s="150"/>
      <c r="V67" s="136"/>
      <c r="W67" s="180"/>
      <c r="X67" s="111"/>
    </row>
    <row r="68" spans="1:24" ht="12" customHeight="1" x14ac:dyDescent="0.2">
      <c r="A68" s="113"/>
      <c r="B68" s="114"/>
      <c r="C68" s="117"/>
      <c r="D68" s="115"/>
      <c r="E68" s="136"/>
      <c r="F68" s="152"/>
      <c r="G68" s="152"/>
      <c r="H68" s="111"/>
      <c r="I68" s="111"/>
      <c r="J68" s="111"/>
      <c r="K68" s="111"/>
      <c r="L68" s="111"/>
      <c r="M68" s="111"/>
      <c r="N68" s="116"/>
      <c r="O68" s="111"/>
      <c r="P68" s="111"/>
      <c r="Q68" s="111"/>
      <c r="R68" s="111"/>
      <c r="S68" s="111"/>
      <c r="T68" s="111"/>
      <c r="U68" s="150"/>
      <c r="V68" s="136"/>
      <c r="W68" s="180"/>
      <c r="X68" s="111"/>
    </row>
    <row r="69" spans="1:24" ht="12" customHeight="1" x14ac:dyDescent="0.2">
      <c r="A69" s="113"/>
      <c r="B69" s="114"/>
      <c r="C69" s="117"/>
      <c r="D69" s="115"/>
      <c r="E69" s="136"/>
      <c r="F69" s="152"/>
      <c r="G69" s="152"/>
      <c r="H69" s="111"/>
      <c r="I69" s="111"/>
      <c r="J69" s="111"/>
      <c r="K69" s="111"/>
      <c r="L69" s="111"/>
      <c r="M69" s="111"/>
      <c r="N69" s="116"/>
      <c r="O69" s="111"/>
      <c r="P69" s="111"/>
      <c r="Q69" s="111"/>
      <c r="R69" s="111"/>
      <c r="S69" s="111"/>
      <c r="T69" s="111"/>
      <c r="U69" s="150"/>
      <c r="V69" s="136"/>
      <c r="W69" s="180"/>
      <c r="X69" s="111"/>
    </row>
    <row r="70" spans="1:24" ht="12" customHeight="1" x14ac:dyDescent="0.2">
      <c r="A70" s="113"/>
      <c r="B70" s="114"/>
      <c r="C70" s="117"/>
      <c r="D70" s="115"/>
      <c r="E70" s="136"/>
      <c r="F70" s="152"/>
      <c r="G70" s="152"/>
      <c r="H70" s="111"/>
      <c r="I70" s="111"/>
      <c r="J70" s="111"/>
      <c r="K70" s="111"/>
      <c r="L70" s="111"/>
      <c r="M70" s="111"/>
      <c r="N70" s="116"/>
      <c r="O70" s="111"/>
      <c r="P70" s="111"/>
      <c r="Q70" s="111"/>
      <c r="R70" s="111"/>
      <c r="S70" s="111"/>
      <c r="T70" s="111"/>
      <c r="U70" s="150"/>
      <c r="V70" s="136"/>
      <c r="W70" s="180"/>
      <c r="X70" s="111"/>
    </row>
    <row r="71" spans="1:24" ht="12" customHeight="1" x14ac:dyDescent="0.2">
      <c r="A71" s="113"/>
      <c r="B71" s="114"/>
      <c r="C71" s="117"/>
      <c r="D71" s="115"/>
      <c r="E71" s="136"/>
      <c r="F71" s="152"/>
      <c r="G71" s="152"/>
      <c r="H71" s="111"/>
      <c r="I71" s="111"/>
      <c r="J71" s="111"/>
      <c r="K71" s="111"/>
      <c r="L71" s="111"/>
      <c r="M71" s="111"/>
      <c r="N71" s="116"/>
      <c r="O71" s="111"/>
      <c r="P71" s="111"/>
      <c r="Q71" s="111"/>
      <c r="R71" s="111"/>
      <c r="S71" s="111"/>
      <c r="T71" s="111"/>
      <c r="U71" s="150"/>
      <c r="V71" s="136"/>
      <c r="W71" s="180"/>
      <c r="X71" s="111"/>
    </row>
    <row r="72" spans="1:24" ht="12" customHeight="1" x14ac:dyDescent="0.2">
      <c r="A72" s="113"/>
      <c r="B72" s="114"/>
      <c r="C72" s="117"/>
      <c r="D72" s="115"/>
      <c r="E72" s="136"/>
      <c r="F72" s="152"/>
      <c r="G72" s="152"/>
      <c r="H72" s="111"/>
      <c r="I72" s="111"/>
      <c r="J72" s="111"/>
      <c r="K72" s="111"/>
      <c r="L72" s="111"/>
      <c r="M72" s="111"/>
      <c r="N72" s="116"/>
      <c r="O72" s="111"/>
      <c r="P72" s="111"/>
      <c r="Q72" s="111"/>
      <c r="R72" s="111"/>
      <c r="S72" s="111"/>
      <c r="T72" s="111"/>
      <c r="U72" s="150"/>
      <c r="V72" s="136"/>
      <c r="W72" s="180"/>
      <c r="X72" s="111"/>
    </row>
    <row r="73" spans="1:24" ht="15" customHeight="1" x14ac:dyDescent="0.2">
      <c r="A73" s="113"/>
      <c r="B73" s="114"/>
      <c r="C73" s="117"/>
      <c r="D73" s="115"/>
      <c r="E73" s="136"/>
      <c r="F73" s="152"/>
      <c r="G73" s="152"/>
      <c r="H73" s="111"/>
      <c r="I73" s="111"/>
      <c r="J73" s="111"/>
      <c r="K73" s="111"/>
      <c r="L73" s="111"/>
      <c r="M73" s="111"/>
      <c r="N73" s="116"/>
      <c r="O73" s="111"/>
      <c r="P73" s="111"/>
      <c r="Q73" s="111"/>
      <c r="R73" s="111"/>
      <c r="S73" s="111"/>
      <c r="T73" s="111"/>
      <c r="U73" s="150"/>
      <c r="V73" s="136"/>
      <c r="W73" s="180"/>
      <c r="X73" s="111"/>
    </row>
    <row r="74" spans="1:24" ht="15" customHeight="1" x14ac:dyDescent="0.2">
      <c r="A74" s="113"/>
      <c r="B74" s="114"/>
      <c r="C74" s="117"/>
      <c r="D74" s="115"/>
      <c r="E74" s="136"/>
      <c r="F74" s="152"/>
      <c r="G74" s="152"/>
      <c r="H74" s="111"/>
      <c r="I74" s="111"/>
      <c r="J74" s="111"/>
      <c r="K74" s="111"/>
      <c r="L74" s="111"/>
      <c r="M74" s="111"/>
      <c r="N74" s="116"/>
      <c r="O74" s="111"/>
      <c r="P74" s="111"/>
      <c r="Q74" s="111"/>
      <c r="R74" s="111"/>
      <c r="S74" s="111"/>
      <c r="T74" s="111"/>
      <c r="U74" s="114"/>
      <c r="V74" s="136"/>
      <c r="W74" s="180"/>
      <c r="X74" s="111"/>
    </row>
    <row r="75" spans="1:24" ht="15" customHeight="1" x14ac:dyDescent="0.2">
      <c r="A75" s="113"/>
      <c r="B75" s="114"/>
      <c r="C75" s="117"/>
      <c r="D75" s="115"/>
      <c r="E75" s="136"/>
      <c r="F75" s="152"/>
      <c r="G75" s="152"/>
      <c r="H75" s="111"/>
      <c r="I75" s="111"/>
      <c r="J75" s="111"/>
      <c r="K75" s="111"/>
      <c r="L75" s="111"/>
      <c r="M75" s="111"/>
      <c r="N75" s="116"/>
      <c r="O75" s="111"/>
      <c r="P75" s="111"/>
      <c r="Q75" s="111"/>
      <c r="R75" s="111"/>
      <c r="S75" s="111"/>
      <c r="T75" s="111"/>
      <c r="U75" s="114"/>
      <c r="V75" s="136"/>
      <c r="W75" s="180"/>
      <c r="X75" s="111"/>
    </row>
    <row r="76" spans="1:24" ht="15" customHeight="1" x14ac:dyDescent="0.2">
      <c r="A76" s="113"/>
      <c r="B76" s="114"/>
      <c r="C76" s="117"/>
      <c r="D76" s="115"/>
      <c r="E76" s="136"/>
      <c r="F76" s="152"/>
      <c r="G76" s="152"/>
      <c r="H76" s="111"/>
      <c r="I76" s="111"/>
      <c r="J76" s="111"/>
      <c r="K76" s="111"/>
      <c r="L76" s="111"/>
      <c r="M76" s="111"/>
      <c r="N76" s="116"/>
      <c r="O76" s="111"/>
      <c r="P76" s="111"/>
      <c r="Q76" s="111"/>
      <c r="R76" s="111"/>
      <c r="S76" s="111"/>
      <c r="T76" s="111"/>
      <c r="U76" s="114"/>
      <c r="V76" s="136"/>
      <c r="W76" s="180"/>
      <c r="X76" s="111"/>
    </row>
    <row r="77" spans="1:24" ht="15" customHeight="1" x14ac:dyDescent="0.2">
      <c r="A77" s="113"/>
      <c r="B77" s="114"/>
      <c r="C77" s="117"/>
      <c r="D77" s="115"/>
      <c r="E77" s="136"/>
      <c r="F77" s="152"/>
      <c r="G77" s="152"/>
      <c r="H77" s="111"/>
      <c r="I77" s="111"/>
      <c r="J77" s="111"/>
      <c r="K77" s="111"/>
      <c r="L77" s="111"/>
      <c r="M77" s="111"/>
      <c r="N77" s="116"/>
      <c r="O77" s="111"/>
      <c r="P77" s="111"/>
      <c r="Q77" s="111"/>
      <c r="R77" s="111"/>
      <c r="S77" s="111"/>
      <c r="T77" s="111"/>
      <c r="U77" s="114"/>
      <c r="V77" s="136"/>
      <c r="W77" s="180"/>
      <c r="X77" s="111"/>
    </row>
    <row r="78" spans="1:24" ht="15" customHeight="1" x14ac:dyDescent="0.2">
      <c r="A78" s="287"/>
      <c r="B78" s="114"/>
      <c r="C78" s="117"/>
      <c r="D78" s="111"/>
      <c r="E78" s="291"/>
      <c r="F78" s="291"/>
      <c r="G78" s="152"/>
      <c r="H78" s="111"/>
      <c r="I78" s="116"/>
      <c r="J78" s="111"/>
      <c r="K78" s="111"/>
      <c r="L78" s="111"/>
      <c r="M78" s="111"/>
      <c r="N78" s="116"/>
      <c r="O78" s="111"/>
      <c r="P78" s="111"/>
      <c r="Q78" s="111"/>
      <c r="R78" s="111"/>
      <c r="S78" s="111"/>
      <c r="T78" s="111"/>
      <c r="U78" s="114"/>
      <c r="V78" s="152"/>
      <c r="W78" s="180"/>
      <c r="X78" s="111"/>
    </row>
    <row r="79" spans="1:24" ht="15" customHeight="1" x14ac:dyDescent="0.2">
      <c r="A79" s="287"/>
      <c r="B79" s="114"/>
      <c r="C79" s="117"/>
      <c r="D79" s="115"/>
      <c r="E79" s="291"/>
      <c r="F79" s="291"/>
      <c r="G79" s="152"/>
      <c r="H79" s="111"/>
      <c r="I79" s="116"/>
      <c r="J79" s="111"/>
      <c r="K79" s="111"/>
      <c r="L79" s="111"/>
      <c r="M79" s="111"/>
      <c r="N79" s="116"/>
      <c r="O79" s="111"/>
      <c r="P79" s="111"/>
      <c r="Q79" s="111"/>
      <c r="R79" s="111"/>
      <c r="S79" s="111"/>
      <c r="T79" s="111"/>
      <c r="U79" s="114"/>
      <c r="V79" s="152"/>
      <c r="W79" s="180"/>
      <c r="X79" s="111"/>
    </row>
    <row r="80" spans="1:24" ht="15" customHeight="1" x14ac:dyDescent="0.2">
      <c r="A80" s="287"/>
      <c r="B80" s="114"/>
      <c r="C80" s="117"/>
      <c r="D80" s="115"/>
      <c r="E80" s="291"/>
      <c r="F80" s="291"/>
      <c r="G80" s="152"/>
      <c r="H80" s="111"/>
      <c r="I80" s="116"/>
      <c r="J80" s="111"/>
      <c r="K80" s="111"/>
      <c r="L80" s="111"/>
      <c r="M80" s="111"/>
      <c r="N80" s="116"/>
      <c r="O80" s="111"/>
      <c r="P80" s="111"/>
      <c r="Q80" s="111"/>
      <c r="R80" s="111"/>
      <c r="S80" s="111"/>
      <c r="T80" s="111"/>
      <c r="U80" s="114"/>
      <c r="V80" s="152"/>
      <c r="W80" s="180"/>
      <c r="X80" s="111"/>
    </row>
    <row r="81" spans="1:24" ht="15" customHeight="1" x14ac:dyDescent="0.2">
      <c r="A81" s="287"/>
      <c r="B81" s="114"/>
      <c r="C81" s="117"/>
      <c r="D81" s="115"/>
      <c r="E81" s="291"/>
      <c r="F81" s="291"/>
      <c r="G81" s="152"/>
      <c r="H81" s="111"/>
      <c r="I81" s="116"/>
      <c r="J81" s="111"/>
      <c r="K81" s="111"/>
      <c r="L81" s="111"/>
      <c r="M81" s="111"/>
      <c r="N81" s="116"/>
      <c r="O81" s="111"/>
      <c r="P81" s="111"/>
      <c r="Q81" s="111"/>
      <c r="R81" s="111"/>
      <c r="S81" s="111"/>
      <c r="T81" s="111"/>
      <c r="U81" s="114"/>
      <c r="V81" s="152"/>
      <c r="W81" s="180"/>
      <c r="X81" s="111"/>
    </row>
    <row r="82" spans="1:24" ht="15" customHeight="1" x14ac:dyDescent="0.2">
      <c r="A82" s="113"/>
      <c r="B82" s="114"/>
      <c r="C82" s="293"/>
      <c r="D82" s="117"/>
      <c r="E82" s="247"/>
      <c r="F82" s="247"/>
      <c r="G82" s="247"/>
      <c r="H82" s="293"/>
      <c r="I82" s="293"/>
      <c r="J82" s="293"/>
      <c r="K82" s="293"/>
      <c r="L82" s="293"/>
      <c r="M82" s="293"/>
      <c r="N82" s="293"/>
      <c r="O82" s="111"/>
      <c r="P82" s="293"/>
      <c r="Q82" s="293"/>
      <c r="R82" s="246"/>
      <c r="S82" s="293"/>
      <c r="T82" s="293"/>
      <c r="U82" s="293"/>
      <c r="V82" s="247"/>
      <c r="W82" s="293"/>
      <c r="X82" s="293"/>
    </row>
    <row r="83" spans="1:24" ht="15" customHeight="1" x14ac:dyDescent="0.2">
      <c r="A83" s="113"/>
      <c r="B83" s="114"/>
      <c r="C83" s="293"/>
      <c r="D83" s="117"/>
      <c r="E83" s="247"/>
      <c r="F83" s="247"/>
      <c r="G83" s="247"/>
      <c r="H83" s="293"/>
      <c r="I83" s="293"/>
      <c r="J83" s="293"/>
      <c r="K83" s="293"/>
      <c r="L83" s="293"/>
      <c r="M83" s="293"/>
      <c r="N83" s="293"/>
      <c r="O83" s="111"/>
      <c r="P83" s="293"/>
      <c r="Q83" s="293"/>
      <c r="R83" s="246"/>
      <c r="S83" s="293"/>
      <c r="T83" s="293"/>
      <c r="U83" s="293"/>
      <c r="V83" s="247"/>
      <c r="W83" s="293"/>
      <c r="X83" s="293"/>
    </row>
    <row r="84" spans="1:24" ht="15" customHeight="1" x14ac:dyDescent="0.2">
      <c r="A84" s="113"/>
      <c r="B84" s="114"/>
      <c r="C84" s="293"/>
      <c r="D84" s="117"/>
      <c r="E84" s="247"/>
      <c r="F84" s="247"/>
      <c r="G84" s="247"/>
      <c r="H84" s="293"/>
      <c r="I84" s="293"/>
      <c r="J84" s="293"/>
      <c r="K84" s="293"/>
      <c r="L84" s="293"/>
      <c r="M84" s="293"/>
      <c r="N84" s="293"/>
      <c r="O84" s="111"/>
      <c r="P84" s="293"/>
      <c r="Q84" s="293"/>
      <c r="R84" s="246"/>
      <c r="S84" s="293"/>
      <c r="T84" s="293"/>
      <c r="U84" s="293"/>
      <c r="V84" s="247"/>
      <c r="W84" s="293"/>
      <c r="X84" s="293"/>
    </row>
    <row r="85" spans="1:24" ht="15" customHeight="1" x14ac:dyDescent="0.2">
      <c r="A85" s="113"/>
      <c r="B85" s="114"/>
      <c r="C85" s="293"/>
      <c r="D85" s="117"/>
      <c r="E85" s="247"/>
      <c r="F85" s="247"/>
      <c r="G85" s="247"/>
      <c r="H85" s="293"/>
      <c r="I85" s="293"/>
      <c r="J85" s="293"/>
      <c r="K85" s="293"/>
      <c r="L85" s="293"/>
      <c r="M85" s="293"/>
      <c r="N85" s="293"/>
      <c r="O85" s="111"/>
      <c r="P85" s="293"/>
      <c r="Q85" s="293"/>
      <c r="R85" s="246"/>
      <c r="S85" s="293"/>
      <c r="T85" s="293"/>
      <c r="U85" s="293"/>
      <c r="V85" s="247"/>
      <c r="W85" s="293"/>
      <c r="X85" s="293"/>
    </row>
    <row r="86" spans="1:24" ht="15" customHeight="1" x14ac:dyDescent="0.2">
      <c r="A86" s="113"/>
      <c r="B86" s="114"/>
      <c r="C86" s="293"/>
      <c r="D86" s="117"/>
      <c r="E86" s="247"/>
      <c r="F86" s="247"/>
      <c r="G86" s="247"/>
      <c r="H86" s="293"/>
      <c r="I86" s="293"/>
      <c r="J86" s="293"/>
      <c r="K86" s="293"/>
      <c r="L86" s="293"/>
      <c r="M86" s="293"/>
      <c r="N86" s="293"/>
      <c r="O86" s="111"/>
      <c r="P86" s="293"/>
      <c r="Q86" s="293"/>
      <c r="R86" s="246"/>
      <c r="S86" s="293"/>
      <c r="T86" s="293"/>
      <c r="U86" s="293"/>
      <c r="V86" s="247"/>
      <c r="W86" s="293"/>
      <c r="X86" s="293"/>
    </row>
    <row r="87" spans="1:24" ht="15" customHeight="1" x14ac:dyDescent="0.2"/>
    <row r="88" spans="1:24" ht="15" customHeight="1" x14ac:dyDescent="0.2"/>
    <row r="89" spans="1:24" ht="15" customHeight="1" x14ac:dyDescent="0.2"/>
    <row r="90" spans="1:24" ht="15" customHeight="1" x14ac:dyDescent="0.2"/>
    <row r="91" spans="1:24" ht="15" customHeight="1" x14ac:dyDescent="0.2"/>
    <row r="92" spans="1:24" ht="15" customHeight="1" x14ac:dyDescent="0.2"/>
    <row r="93" spans="1:24" ht="15" customHeight="1" x14ac:dyDescent="0.2"/>
    <row r="94" spans="1:24" ht="15" customHeight="1" x14ac:dyDescent="0.2"/>
    <row r="95" spans="1:24" ht="15" customHeight="1" x14ac:dyDescent="0.2"/>
    <row r="96" spans="1:24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</sheetData>
  <sortState ref="A3:X84">
    <sortCondition ref="A3"/>
  </sortState>
  <phoneticPr fontId="0" type="noConversion"/>
  <printOptions horizontalCentered="1" verticalCentered="1"/>
  <pageMargins left="0" right="0" top="0" bottom="0" header="0" footer="0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</sheetPr>
  <dimension ref="A1:N170"/>
  <sheetViews>
    <sheetView workbookViewId="0">
      <pane ySplit="2" topLeftCell="A45" activePane="bottomLeft" state="frozen"/>
      <selection pane="bottomLeft" activeCell="D53" sqref="D53"/>
    </sheetView>
  </sheetViews>
  <sheetFormatPr defaultColWidth="6.7109375" defaultRowHeight="12.75" x14ac:dyDescent="0.2"/>
  <cols>
    <col min="1" max="1" width="10.42578125" style="123" customWidth="1"/>
    <col min="2" max="2" width="33.5703125" style="300" customWidth="1"/>
    <col min="3" max="3" width="22.85546875" style="130" customWidth="1"/>
    <col min="4" max="4" width="15" style="2" customWidth="1"/>
    <col min="5" max="5" width="15.28515625" style="123" customWidth="1"/>
    <col min="6" max="12" width="10.7109375" style="123" customWidth="1"/>
    <col min="13" max="13" width="8.7109375" style="123" customWidth="1"/>
    <col min="14" max="14" width="13.85546875" style="123" customWidth="1"/>
    <col min="15" max="16384" width="6.7109375" style="123"/>
  </cols>
  <sheetData>
    <row r="1" spans="1:14" s="120" customFormat="1" ht="38.25" customHeight="1" thickBot="1" x14ac:dyDescent="0.25">
      <c r="A1" s="224"/>
      <c r="B1" s="294" t="s">
        <v>896</v>
      </c>
      <c r="C1" s="223"/>
      <c r="D1" s="223"/>
      <c r="E1" s="223"/>
      <c r="F1" s="17" t="s">
        <v>896</v>
      </c>
      <c r="G1" s="223"/>
      <c r="H1" s="223"/>
      <c r="I1" s="223"/>
      <c r="J1" s="223"/>
      <c r="K1" s="17" t="s">
        <v>896</v>
      </c>
      <c r="L1" s="223"/>
      <c r="M1" s="223"/>
      <c r="N1" s="223"/>
    </row>
    <row r="2" spans="1:14" s="121" customFormat="1" ht="49.5" customHeight="1" thickBot="1" x14ac:dyDescent="0.25">
      <c r="A2" s="192" t="s">
        <v>208</v>
      </c>
      <c r="B2" s="295" t="s">
        <v>209</v>
      </c>
      <c r="C2" s="222" t="s">
        <v>210</v>
      </c>
      <c r="D2" s="193" t="s">
        <v>211</v>
      </c>
      <c r="E2" s="194" t="s">
        <v>212</v>
      </c>
      <c r="F2" s="195" t="s">
        <v>430</v>
      </c>
      <c r="G2" s="196" t="s">
        <v>431</v>
      </c>
      <c r="H2" s="197" t="s">
        <v>432</v>
      </c>
      <c r="I2" s="195" t="s">
        <v>433</v>
      </c>
      <c r="J2" s="198" t="s">
        <v>434</v>
      </c>
      <c r="K2" s="196" t="s">
        <v>435</v>
      </c>
      <c r="L2" s="199" t="s">
        <v>436</v>
      </c>
      <c r="M2" s="10" t="s">
        <v>116</v>
      </c>
      <c r="N2" s="200" t="s">
        <v>382</v>
      </c>
    </row>
    <row r="3" spans="1:14" ht="30" customHeight="1" x14ac:dyDescent="0.2">
      <c r="A3" s="122" t="s">
        <v>437</v>
      </c>
      <c r="B3" s="296" t="s">
        <v>438</v>
      </c>
      <c r="C3" s="124" t="s">
        <v>439</v>
      </c>
      <c r="D3" s="125" t="s">
        <v>440</v>
      </c>
      <c r="E3" s="126" t="s">
        <v>441</v>
      </c>
      <c r="F3" s="201">
        <v>1</v>
      </c>
      <c r="G3" s="202">
        <v>2</v>
      </c>
      <c r="H3" s="203"/>
      <c r="I3" s="204">
        <v>3</v>
      </c>
      <c r="J3" s="205"/>
      <c r="K3" s="202">
        <v>4</v>
      </c>
      <c r="L3" s="203"/>
      <c r="M3" s="127">
        <v>2.2000000000000002</v>
      </c>
      <c r="N3" s="160" t="s">
        <v>383</v>
      </c>
    </row>
    <row r="4" spans="1:14" ht="30" customHeight="1" x14ac:dyDescent="0.2">
      <c r="A4" s="122" t="s">
        <v>442</v>
      </c>
      <c r="B4" s="296" t="s">
        <v>443</v>
      </c>
      <c r="C4" s="124" t="s">
        <v>444</v>
      </c>
      <c r="D4" s="125"/>
      <c r="E4" s="126" t="s">
        <v>445</v>
      </c>
      <c r="F4" s="206"/>
      <c r="G4" s="207"/>
      <c r="H4" s="203"/>
      <c r="I4" s="208"/>
      <c r="J4" s="205"/>
      <c r="K4" s="207"/>
      <c r="L4" s="203"/>
      <c r="M4" s="127">
        <v>0</v>
      </c>
      <c r="N4" s="160" t="s">
        <v>383</v>
      </c>
    </row>
    <row r="5" spans="1:14" ht="30" customHeight="1" x14ac:dyDescent="0.2">
      <c r="A5" s="122" t="s">
        <v>213</v>
      </c>
      <c r="B5" s="296" t="s">
        <v>446</v>
      </c>
      <c r="C5" s="124" t="s">
        <v>444</v>
      </c>
      <c r="D5" s="125" t="s">
        <v>447</v>
      </c>
      <c r="E5" s="126" t="s">
        <v>447</v>
      </c>
      <c r="F5" s="206"/>
      <c r="G5" s="207"/>
      <c r="H5" s="203"/>
      <c r="I5" s="208"/>
      <c r="J5" s="205"/>
      <c r="K5" s="207"/>
      <c r="L5" s="203"/>
      <c r="M5" s="127">
        <v>0</v>
      </c>
      <c r="N5" s="160" t="s">
        <v>383</v>
      </c>
    </row>
    <row r="6" spans="1:14" ht="30" customHeight="1" x14ac:dyDescent="0.2">
      <c r="A6" s="129" t="s">
        <v>98</v>
      </c>
      <c r="B6" s="296" t="s">
        <v>300</v>
      </c>
      <c r="C6" s="124" t="s">
        <v>448</v>
      </c>
      <c r="D6" s="125" t="s">
        <v>449</v>
      </c>
      <c r="E6" s="126" t="s">
        <v>450</v>
      </c>
      <c r="F6" s="209">
        <v>1.1599999999999999</v>
      </c>
      <c r="G6" s="207"/>
      <c r="H6" s="203"/>
      <c r="I6" s="208"/>
      <c r="J6" s="205"/>
      <c r="K6" s="207"/>
      <c r="L6" s="203"/>
      <c r="M6" s="127">
        <v>0</v>
      </c>
      <c r="N6" s="160" t="s">
        <v>383</v>
      </c>
    </row>
    <row r="7" spans="1:14" ht="30" customHeight="1" x14ac:dyDescent="0.2">
      <c r="A7" s="122" t="s">
        <v>451</v>
      </c>
      <c r="B7" s="296" t="s">
        <v>452</v>
      </c>
      <c r="C7" s="124" t="s">
        <v>444</v>
      </c>
      <c r="D7" s="125"/>
      <c r="E7" s="126" t="s">
        <v>445</v>
      </c>
      <c r="F7" s="209"/>
      <c r="G7" s="207"/>
      <c r="H7" s="203"/>
      <c r="I7" s="208"/>
      <c r="J7" s="205"/>
      <c r="K7" s="207"/>
      <c r="L7" s="203"/>
      <c r="M7" s="127">
        <v>0</v>
      </c>
      <c r="N7" s="160" t="s">
        <v>383</v>
      </c>
    </row>
    <row r="8" spans="1:14" s="121" customFormat="1" ht="30" customHeight="1" x14ac:dyDescent="0.2">
      <c r="A8" s="122" t="s">
        <v>453</v>
      </c>
      <c r="B8" s="296" t="s">
        <v>454</v>
      </c>
      <c r="C8" s="124" t="s">
        <v>439</v>
      </c>
      <c r="D8" s="125" t="s">
        <v>440</v>
      </c>
      <c r="E8" s="126" t="s">
        <v>441</v>
      </c>
      <c r="F8" s="209"/>
      <c r="G8" s="207"/>
      <c r="H8" s="203"/>
      <c r="I8" s="208"/>
      <c r="J8" s="205"/>
      <c r="K8" s="207"/>
      <c r="L8" s="203"/>
      <c r="M8" s="127">
        <v>0</v>
      </c>
      <c r="N8" s="160" t="s">
        <v>383</v>
      </c>
    </row>
    <row r="9" spans="1:14" s="43" customFormat="1" ht="30" customHeight="1" x14ac:dyDescent="0.2">
      <c r="A9" s="233" t="s">
        <v>746</v>
      </c>
      <c r="B9" s="296" t="s">
        <v>747</v>
      </c>
      <c r="C9" s="231" t="s">
        <v>748</v>
      </c>
      <c r="D9" s="125" t="s">
        <v>749</v>
      </c>
      <c r="E9" s="126" t="s">
        <v>750</v>
      </c>
      <c r="F9" s="210"/>
      <c r="G9" s="207"/>
      <c r="H9" s="203"/>
      <c r="I9" s="208"/>
      <c r="J9" s="205"/>
      <c r="K9" s="207"/>
      <c r="L9" s="203"/>
      <c r="M9" s="127"/>
      <c r="N9" s="160"/>
    </row>
    <row r="10" spans="1:14" ht="30" customHeight="1" x14ac:dyDescent="0.2">
      <c r="A10" s="277" t="s">
        <v>131</v>
      </c>
      <c r="B10" s="297" t="s">
        <v>301</v>
      </c>
      <c r="C10" s="278" t="s">
        <v>666</v>
      </c>
      <c r="D10" s="279" t="s">
        <v>214</v>
      </c>
      <c r="E10" s="280" t="s">
        <v>455</v>
      </c>
      <c r="F10" s="281">
        <v>1.0089999999999999</v>
      </c>
      <c r="G10" s="282"/>
      <c r="H10" s="283"/>
      <c r="I10" s="284"/>
      <c r="J10" s="283"/>
      <c r="K10" s="282"/>
      <c r="L10" s="283"/>
      <c r="M10" s="285">
        <v>2.4</v>
      </c>
      <c r="N10" s="286" t="s">
        <v>383</v>
      </c>
    </row>
    <row r="11" spans="1:14" ht="30" customHeight="1" x14ac:dyDescent="0.2">
      <c r="A11" s="122" t="s">
        <v>191</v>
      </c>
      <c r="B11" s="296" t="s">
        <v>203</v>
      </c>
      <c r="C11" s="124" t="s">
        <v>204</v>
      </c>
      <c r="D11" s="125" t="s">
        <v>456</v>
      </c>
      <c r="E11" s="126" t="s">
        <v>457</v>
      </c>
      <c r="F11" s="210">
        <v>1.1599999999999999</v>
      </c>
      <c r="G11" s="207"/>
      <c r="H11" s="203"/>
      <c r="I11" s="254"/>
      <c r="J11" s="205"/>
      <c r="K11" s="257"/>
      <c r="L11" s="258"/>
      <c r="M11" s="127">
        <v>0.4</v>
      </c>
      <c r="N11" s="160" t="s">
        <v>383</v>
      </c>
    </row>
    <row r="12" spans="1:14" ht="30" customHeight="1" x14ac:dyDescent="0.2">
      <c r="A12" s="232" t="s">
        <v>719</v>
      </c>
      <c r="B12" s="296" t="s">
        <v>718</v>
      </c>
      <c r="C12" s="231" t="s">
        <v>748</v>
      </c>
      <c r="D12" s="125" t="s">
        <v>749</v>
      </c>
      <c r="E12" s="126" t="s">
        <v>750</v>
      </c>
      <c r="F12" s="210"/>
      <c r="G12" s="207"/>
      <c r="H12" s="203"/>
      <c r="I12" s="208"/>
      <c r="J12" s="205"/>
      <c r="K12" s="207"/>
      <c r="L12" s="203"/>
      <c r="M12" s="127"/>
      <c r="N12" s="160"/>
    </row>
    <row r="13" spans="1:14" ht="30" customHeight="1" x14ac:dyDescent="0.2">
      <c r="A13" s="232" t="s">
        <v>740</v>
      </c>
      <c r="B13" s="296" t="s">
        <v>732</v>
      </c>
      <c r="C13" s="231" t="s">
        <v>748</v>
      </c>
      <c r="D13" s="125" t="s">
        <v>749</v>
      </c>
      <c r="E13" s="126" t="s">
        <v>750</v>
      </c>
      <c r="F13" s="210"/>
      <c r="G13" s="207"/>
      <c r="H13" s="203"/>
      <c r="I13" s="208"/>
      <c r="J13" s="205"/>
      <c r="K13" s="207"/>
      <c r="L13" s="203"/>
      <c r="M13" s="127"/>
      <c r="N13" s="160"/>
    </row>
    <row r="14" spans="1:14" ht="30" customHeight="1" x14ac:dyDescent="0.2">
      <c r="A14" s="122" t="s">
        <v>215</v>
      </c>
      <c r="B14" s="296" t="s">
        <v>302</v>
      </c>
      <c r="C14" s="124" t="s">
        <v>666</v>
      </c>
      <c r="D14" s="125" t="s">
        <v>889</v>
      </c>
      <c r="E14" s="126" t="s">
        <v>216</v>
      </c>
      <c r="F14" s="256">
        <v>2.9510000000000001</v>
      </c>
      <c r="G14" s="257"/>
      <c r="H14" s="258"/>
      <c r="I14" s="254"/>
      <c r="J14" s="255"/>
      <c r="K14" s="257"/>
      <c r="L14" s="258"/>
      <c r="M14" s="127">
        <v>96</v>
      </c>
      <c r="N14" s="160" t="s">
        <v>890</v>
      </c>
    </row>
    <row r="15" spans="1:14" ht="30" customHeight="1" x14ac:dyDescent="0.2">
      <c r="A15" s="122" t="s">
        <v>458</v>
      </c>
      <c r="B15" s="296" t="s">
        <v>459</v>
      </c>
      <c r="C15" s="124" t="s">
        <v>439</v>
      </c>
      <c r="D15" s="125" t="s">
        <v>460</v>
      </c>
      <c r="E15" s="126" t="s">
        <v>461</v>
      </c>
      <c r="F15" s="210">
        <v>1.2509999999999999</v>
      </c>
      <c r="G15" s="207"/>
      <c r="H15" s="203"/>
      <c r="I15" s="208"/>
      <c r="J15" s="205"/>
      <c r="K15" s="207"/>
      <c r="L15" s="203"/>
      <c r="M15" s="127">
        <v>2.4</v>
      </c>
      <c r="N15" s="160" t="s">
        <v>383</v>
      </c>
    </row>
    <row r="16" spans="1:14" ht="30" customHeight="1" x14ac:dyDescent="0.2">
      <c r="A16" s="122" t="s">
        <v>462</v>
      </c>
      <c r="B16" s="296" t="s">
        <v>463</v>
      </c>
      <c r="C16" s="124" t="s">
        <v>464</v>
      </c>
      <c r="D16" s="125" t="s">
        <v>465</v>
      </c>
      <c r="E16" s="126" t="s">
        <v>466</v>
      </c>
      <c r="F16" s="210"/>
      <c r="G16" s="207"/>
      <c r="H16" s="203"/>
      <c r="I16" s="208"/>
      <c r="J16" s="205"/>
      <c r="K16" s="207"/>
      <c r="L16" s="203"/>
      <c r="M16" s="127"/>
      <c r="N16" s="160"/>
    </row>
    <row r="17" spans="1:14" ht="30" customHeight="1" x14ac:dyDescent="0.2">
      <c r="A17" s="122" t="s">
        <v>217</v>
      </c>
      <c r="B17" s="296" t="s">
        <v>303</v>
      </c>
      <c r="C17" s="124" t="s">
        <v>405</v>
      </c>
      <c r="D17" s="125" t="s">
        <v>467</v>
      </c>
      <c r="E17" s="126" t="s">
        <v>468</v>
      </c>
      <c r="F17" s="210" t="s">
        <v>108</v>
      </c>
      <c r="G17" s="207"/>
      <c r="H17" s="203"/>
      <c r="I17" s="208"/>
      <c r="J17" s="205"/>
      <c r="K17" s="207"/>
      <c r="L17" s="203"/>
      <c r="M17" s="127" t="s">
        <v>132</v>
      </c>
      <c r="N17" s="160" t="s">
        <v>383</v>
      </c>
    </row>
    <row r="18" spans="1:14" ht="30" customHeight="1" x14ac:dyDescent="0.2">
      <c r="A18" s="122" t="s">
        <v>218</v>
      </c>
      <c r="B18" s="296" t="s">
        <v>304</v>
      </c>
      <c r="C18" s="124" t="s">
        <v>469</v>
      </c>
      <c r="D18" s="125" t="s">
        <v>470</v>
      </c>
      <c r="E18" s="126" t="s">
        <v>418</v>
      </c>
      <c r="F18" s="210">
        <v>1.2589999999999999</v>
      </c>
      <c r="G18" s="207"/>
      <c r="H18" s="203"/>
      <c r="I18" s="208"/>
      <c r="J18" s="205"/>
      <c r="K18" s="207"/>
      <c r="L18" s="203"/>
      <c r="M18" s="127">
        <v>2.4</v>
      </c>
      <c r="N18" s="160" t="s">
        <v>383</v>
      </c>
    </row>
    <row r="19" spans="1:14" ht="30" customHeight="1" x14ac:dyDescent="0.2">
      <c r="A19" s="122" t="s">
        <v>219</v>
      </c>
      <c r="B19" s="296" t="s">
        <v>471</v>
      </c>
      <c r="C19" s="124" t="s">
        <v>472</v>
      </c>
      <c r="D19" s="125" t="s">
        <v>473</v>
      </c>
      <c r="E19" s="126" t="s">
        <v>474</v>
      </c>
      <c r="F19" s="210"/>
      <c r="G19" s="207"/>
      <c r="H19" s="203"/>
      <c r="I19" s="208"/>
      <c r="J19" s="205"/>
      <c r="K19" s="207"/>
      <c r="L19" s="203"/>
      <c r="M19" s="127">
        <v>2.4</v>
      </c>
      <c r="N19" s="160" t="s">
        <v>383</v>
      </c>
    </row>
    <row r="20" spans="1:14" ht="30" customHeight="1" x14ac:dyDescent="0.2">
      <c r="A20" s="122" t="s">
        <v>220</v>
      </c>
      <c r="B20" s="296" t="s">
        <v>305</v>
      </c>
      <c r="C20" s="124" t="s">
        <v>475</v>
      </c>
      <c r="D20" s="125" t="s">
        <v>476</v>
      </c>
      <c r="E20" s="126" t="s">
        <v>477</v>
      </c>
      <c r="F20" s="210" t="s">
        <v>108</v>
      </c>
      <c r="G20" s="207"/>
      <c r="H20" s="203"/>
      <c r="I20" s="208"/>
      <c r="J20" s="205"/>
      <c r="K20" s="207"/>
      <c r="L20" s="203"/>
      <c r="M20" s="127">
        <v>2.4</v>
      </c>
      <c r="N20" s="160" t="s">
        <v>383</v>
      </c>
    </row>
    <row r="21" spans="1:14" ht="30" customHeight="1" x14ac:dyDescent="0.2">
      <c r="A21" s="122" t="s">
        <v>221</v>
      </c>
      <c r="B21" s="296" t="s">
        <v>478</v>
      </c>
      <c r="C21" s="124" t="s">
        <v>479</v>
      </c>
      <c r="D21" s="125" t="s">
        <v>480</v>
      </c>
      <c r="E21" s="125" t="s">
        <v>481</v>
      </c>
      <c r="F21" s="210"/>
      <c r="G21" s="207"/>
      <c r="H21" s="203"/>
      <c r="I21" s="208"/>
      <c r="J21" s="205"/>
      <c r="K21" s="207"/>
      <c r="L21" s="203"/>
      <c r="M21" s="127">
        <v>2.4</v>
      </c>
      <c r="N21" s="160" t="s">
        <v>383</v>
      </c>
    </row>
    <row r="22" spans="1:14" ht="30" customHeight="1" x14ac:dyDescent="0.2">
      <c r="A22" s="122" t="s">
        <v>71</v>
      </c>
      <c r="B22" s="296" t="s">
        <v>306</v>
      </c>
      <c r="C22" s="124" t="s">
        <v>380</v>
      </c>
      <c r="D22" s="125" t="s">
        <v>222</v>
      </c>
      <c r="E22" s="125" t="s">
        <v>223</v>
      </c>
      <c r="F22" s="210">
        <v>3.1739999999999999</v>
      </c>
      <c r="G22" s="207">
        <v>0.93100000000000005</v>
      </c>
      <c r="H22" s="203"/>
      <c r="I22" s="208">
        <v>0.81799999999999995</v>
      </c>
      <c r="J22" s="205"/>
      <c r="K22" s="207">
        <v>1.206</v>
      </c>
      <c r="L22" s="203"/>
      <c r="M22" s="127">
        <v>2.4</v>
      </c>
      <c r="N22" s="160" t="s">
        <v>383</v>
      </c>
    </row>
    <row r="23" spans="1:14" ht="30" customHeight="1" x14ac:dyDescent="0.2">
      <c r="A23" s="122" t="s">
        <v>224</v>
      </c>
      <c r="B23" s="296" t="s">
        <v>307</v>
      </c>
      <c r="C23" s="124" t="s">
        <v>482</v>
      </c>
      <c r="D23" s="125" t="s">
        <v>483</v>
      </c>
      <c r="E23" s="126" t="s">
        <v>484</v>
      </c>
      <c r="F23" s="210" t="s">
        <v>132</v>
      </c>
      <c r="G23" s="207"/>
      <c r="H23" s="203"/>
      <c r="I23" s="208"/>
      <c r="J23" s="205"/>
      <c r="K23" s="207"/>
      <c r="L23" s="203"/>
      <c r="M23" s="127">
        <v>2.4</v>
      </c>
      <c r="N23" s="160" t="s">
        <v>383</v>
      </c>
    </row>
    <row r="24" spans="1:14" ht="30" customHeight="1" x14ac:dyDescent="0.2">
      <c r="A24" s="122" t="s">
        <v>101</v>
      </c>
      <c r="B24" s="296" t="s">
        <v>308</v>
      </c>
      <c r="C24" s="124" t="s">
        <v>485</v>
      </c>
      <c r="D24" s="125" t="s">
        <v>225</v>
      </c>
      <c r="E24" s="125" t="s">
        <v>226</v>
      </c>
      <c r="F24" s="210">
        <v>1.2609999999999999</v>
      </c>
      <c r="G24" s="207"/>
      <c r="H24" s="203"/>
      <c r="I24" s="208"/>
      <c r="J24" s="205"/>
      <c r="K24" s="207"/>
      <c r="L24" s="203"/>
      <c r="M24" s="127">
        <v>2.4</v>
      </c>
      <c r="N24" s="160" t="s">
        <v>383</v>
      </c>
    </row>
    <row r="25" spans="1:14" ht="30" customHeight="1" x14ac:dyDescent="0.2">
      <c r="A25" s="122" t="s">
        <v>486</v>
      </c>
      <c r="B25" s="296" t="s">
        <v>487</v>
      </c>
      <c r="C25" s="124" t="s">
        <v>412</v>
      </c>
      <c r="D25" s="125" t="s">
        <v>488</v>
      </c>
      <c r="E25" s="126" t="s">
        <v>489</v>
      </c>
      <c r="F25" s="210" t="s">
        <v>132</v>
      </c>
      <c r="G25" s="207"/>
      <c r="H25" s="203"/>
      <c r="I25" s="208"/>
      <c r="J25" s="205"/>
      <c r="K25" s="207"/>
      <c r="L25" s="203"/>
      <c r="M25" s="127">
        <v>2.4</v>
      </c>
      <c r="N25" s="160" t="s">
        <v>383</v>
      </c>
    </row>
    <row r="26" spans="1:14" ht="30" customHeight="1" x14ac:dyDescent="0.2">
      <c r="A26" s="232" t="s">
        <v>725</v>
      </c>
      <c r="B26" s="296" t="s">
        <v>724</v>
      </c>
      <c r="C26" s="231" t="s">
        <v>748</v>
      </c>
      <c r="D26" s="125" t="s">
        <v>749</v>
      </c>
      <c r="E26" s="126" t="s">
        <v>750</v>
      </c>
      <c r="F26" s="210"/>
      <c r="G26" s="207"/>
      <c r="H26" s="203"/>
      <c r="I26" s="208"/>
      <c r="J26" s="205"/>
      <c r="K26" s="207"/>
      <c r="L26" s="203"/>
      <c r="M26" s="127"/>
      <c r="N26" s="160"/>
    </row>
    <row r="27" spans="1:14" ht="30" customHeight="1" x14ac:dyDescent="0.2">
      <c r="A27" s="122" t="s">
        <v>107</v>
      </c>
      <c r="B27" s="296" t="s">
        <v>309</v>
      </c>
      <c r="C27" s="124" t="s">
        <v>490</v>
      </c>
      <c r="D27" s="125" t="s">
        <v>491</v>
      </c>
      <c r="E27" s="126" t="s">
        <v>492</v>
      </c>
      <c r="F27" s="210" t="s">
        <v>108</v>
      </c>
      <c r="G27" s="207"/>
      <c r="H27" s="203"/>
      <c r="I27" s="208"/>
      <c r="J27" s="205"/>
      <c r="K27" s="207"/>
      <c r="L27" s="203"/>
      <c r="M27" s="127">
        <v>2.4</v>
      </c>
      <c r="N27" s="160" t="s">
        <v>383</v>
      </c>
    </row>
    <row r="28" spans="1:14" ht="30" customHeight="1" x14ac:dyDescent="0.2">
      <c r="A28" s="232" t="s">
        <v>742</v>
      </c>
      <c r="B28" s="296" t="s">
        <v>741</v>
      </c>
      <c r="C28" s="231" t="s">
        <v>748</v>
      </c>
      <c r="D28" s="125" t="s">
        <v>749</v>
      </c>
      <c r="E28" s="126" t="s">
        <v>750</v>
      </c>
      <c r="F28" s="210"/>
      <c r="G28" s="207"/>
      <c r="H28" s="203"/>
      <c r="I28" s="208"/>
      <c r="J28" s="205"/>
      <c r="K28" s="207"/>
      <c r="L28" s="203"/>
      <c r="M28" s="127"/>
      <c r="N28" s="160"/>
    </row>
    <row r="29" spans="1:14" ht="30" customHeight="1" x14ac:dyDescent="0.2">
      <c r="A29" s="122" t="s">
        <v>138</v>
      </c>
      <c r="B29" s="296" t="s">
        <v>310</v>
      </c>
      <c r="C29" s="124" t="s">
        <v>227</v>
      </c>
      <c r="D29" s="125" t="s">
        <v>228</v>
      </c>
      <c r="E29" s="126" t="s">
        <v>229</v>
      </c>
      <c r="F29" s="210"/>
      <c r="G29" s="207"/>
      <c r="H29" s="203"/>
      <c r="I29" s="208"/>
      <c r="J29" s="205"/>
      <c r="K29" s="207"/>
      <c r="L29" s="203"/>
      <c r="M29" s="127">
        <v>2.4</v>
      </c>
      <c r="N29" s="160" t="s">
        <v>383</v>
      </c>
    </row>
    <row r="30" spans="1:14" ht="30" customHeight="1" x14ac:dyDescent="0.2">
      <c r="A30" s="232" t="s">
        <v>716</v>
      </c>
      <c r="B30" s="296" t="s">
        <v>717</v>
      </c>
      <c r="C30" s="231" t="s">
        <v>748</v>
      </c>
      <c r="D30" s="125" t="s">
        <v>749</v>
      </c>
      <c r="E30" s="126" t="s">
        <v>750</v>
      </c>
      <c r="F30" s="210"/>
      <c r="G30" s="207"/>
      <c r="H30" s="203"/>
      <c r="I30" s="208"/>
      <c r="J30" s="205"/>
      <c r="K30" s="207"/>
      <c r="L30" s="203"/>
      <c r="M30" s="127"/>
      <c r="N30" s="160"/>
    </row>
    <row r="31" spans="1:14" ht="30" customHeight="1" x14ac:dyDescent="0.2">
      <c r="A31" s="232" t="s">
        <v>743</v>
      </c>
      <c r="B31" s="296" t="s">
        <v>733</v>
      </c>
      <c r="C31" s="231" t="s">
        <v>748</v>
      </c>
      <c r="D31" s="125" t="s">
        <v>749</v>
      </c>
      <c r="E31" s="126" t="s">
        <v>750</v>
      </c>
      <c r="F31" s="210"/>
      <c r="G31" s="207"/>
      <c r="H31" s="203"/>
      <c r="I31" s="208"/>
      <c r="J31" s="205"/>
      <c r="K31" s="207"/>
      <c r="L31" s="203"/>
      <c r="M31" s="127"/>
      <c r="N31" s="160"/>
    </row>
    <row r="32" spans="1:14" ht="30" customHeight="1" x14ac:dyDescent="0.2">
      <c r="A32" s="122" t="s">
        <v>493</v>
      </c>
      <c r="B32" s="296" t="s">
        <v>299</v>
      </c>
      <c r="C32" s="124" t="s">
        <v>494</v>
      </c>
      <c r="D32" s="125" t="s">
        <v>495</v>
      </c>
      <c r="E32" s="126" t="s">
        <v>496</v>
      </c>
      <c r="F32" s="210"/>
      <c r="G32" s="207"/>
      <c r="H32" s="203"/>
      <c r="I32" s="208"/>
      <c r="J32" s="205"/>
      <c r="K32" s="207"/>
      <c r="L32" s="203"/>
      <c r="M32" s="127">
        <v>2.4</v>
      </c>
      <c r="N32" s="160" t="s">
        <v>383</v>
      </c>
    </row>
    <row r="33" spans="1:14" ht="30" customHeight="1" x14ac:dyDescent="0.2">
      <c r="A33" s="232" t="s">
        <v>714</v>
      </c>
      <c r="B33" s="296" t="s">
        <v>715</v>
      </c>
      <c r="C33" s="231" t="s">
        <v>748</v>
      </c>
      <c r="D33" s="125" t="s">
        <v>749</v>
      </c>
      <c r="E33" s="126" t="s">
        <v>750</v>
      </c>
      <c r="F33" s="210"/>
      <c r="G33" s="207"/>
      <c r="H33" s="203"/>
      <c r="I33" s="208"/>
      <c r="J33" s="205"/>
      <c r="K33" s="207"/>
      <c r="L33" s="203"/>
      <c r="M33" s="127"/>
      <c r="N33" s="160"/>
    </row>
    <row r="34" spans="1:14" ht="30" customHeight="1" x14ac:dyDescent="0.2">
      <c r="A34" s="122" t="s">
        <v>106</v>
      </c>
      <c r="B34" s="296" t="s">
        <v>311</v>
      </c>
      <c r="C34" s="124" t="s">
        <v>407</v>
      </c>
      <c r="D34" s="125" t="s">
        <v>408</v>
      </c>
      <c r="E34" s="126" t="s">
        <v>497</v>
      </c>
      <c r="F34" s="210" t="s">
        <v>108</v>
      </c>
      <c r="G34" s="207"/>
      <c r="H34" s="203"/>
      <c r="I34" s="208"/>
      <c r="J34" s="205"/>
      <c r="K34" s="207"/>
      <c r="L34" s="203"/>
      <c r="M34" s="127">
        <v>2.4</v>
      </c>
      <c r="N34" s="160" t="s">
        <v>383</v>
      </c>
    </row>
    <row r="35" spans="1:14" ht="30" customHeight="1" x14ac:dyDescent="0.2">
      <c r="A35" s="122" t="s">
        <v>498</v>
      </c>
      <c r="B35" s="296" t="s">
        <v>499</v>
      </c>
      <c r="C35" s="124" t="s">
        <v>500</v>
      </c>
      <c r="D35" s="125" t="s">
        <v>501</v>
      </c>
      <c r="E35" s="126" t="s">
        <v>502</v>
      </c>
      <c r="F35" s="210"/>
      <c r="G35" s="207"/>
      <c r="H35" s="203"/>
      <c r="I35" s="208"/>
      <c r="J35" s="205"/>
      <c r="K35" s="207"/>
      <c r="L35" s="203"/>
      <c r="M35" s="127">
        <v>2.4</v>
      </c>
      <c r="N35" s="160" t="s">
        <v>383</v>
      </c>
    </row>
    <row r="36" spans="1:14" ht="30" customHeight="1" x14ac:dyDescent="0.2">
      <c r="A36" s="122" t="s">
        <v>503</v>
      </c>
      <c r="B36" s="296" t="s">
        <v>504</v>
      </c>
      <c r="C36" s="124"/>
      <c r="D36" s="125" t="s">
        <v>505</v>
      </c>
      <c r="E36" s="126" t="s">
        <v>506</v>
      </c>
      <c r="F36" s="210"/>
      <c r="G36" s="207"/>
      <c r="H36" s="203"/>
      <c r="I36" s="208"/>
      <c r="J36" s="205"/>
      <c r="K36" s="207"/>
      <c r="L36" s="203"/>
      <c r="M36" s="127">
        <v>2.4</v>
      </c>
      <c r="N36" s="160" t="s">
        <v>383</v>
      </c>
    </row>
    <row r="37" spans="1:14" ht="30" customHeight="1" x14ac:dyDescent="0.2">
      <c r="A37" s="122" t="s">
        <v>196</v>
      </c>
      <c r="B37" s="296" t="s">
        <v>312</v>
      </c>
      <c r="C37" s="124" t="s">
        <v>381</v>
      </c>
      <c r="D37" s="125" t="s">
        <v>507</v>
      </c>
      <c r="E37" s="126" t="s">
        <v>508</v>
      </c>
      <c r="F37" s="210"/>
      <c r="G37" s="207"/>
      <c r="H37" s="203"/>
      <c r="I37" s="208"/>
      <c r="J37" s="205"/>
      <c r="K37" s="207"/>
      <c r="L37" s="203"/>
      <c r="M37" s="127">
        <v>2.4</v>
      </c>
      <c r="N37" s="160" t="s">
        <v>383</v>
      </c>
    </row>
    <row r="38" spans="1:14" ht="30" customHeight="1" x14ac:dyDescent="0.2">
      <c r="A38" s="232" t="s">
        <v>721</v>
      </c>
      <c r="B38" s="296" t="s">
        <v>720</v>
      </c>
      <c r="C38" s="231" t="s">
        <v>748</v>
      </c>
      <c r="D38" s="125" t="s">
        <v>749</v>
      </c>
      <c r="E38" s="126" t="s">
        <v>750</v>
      </c>
      <c r="F38" s="210"/>
      <c r="G38" s="207"/>
      <c r="H38" s="203"/>
      <c r="I38" s="208"/>
      <c r="J38" s="205"/>
      <c r="K38" s="207"/>
      <c r="L38" s="203"/>
      <c r="M38" s="127"/>
      <c r="N38" s="160"/>
    </row>
    <row r="39" spans="1:14" ht="30" customHeight="1" x14ac:dyDescent="0.2">
      <c r="A39" s="122" t="s">
        <v>230</v>
      </c>
      <c r="B39" s="296" t="s">
        <v>313</v>
      </c>
      <c r="C39" s="124" t="s">
        <v>485</v>
      </c>
      <c r="D39" s="125" t="s">
        <v>509</v>
      </c>
      <c r="E39" s="126" t="s">
        <v>510</v>
      </c>
      <c r="F39" s="210"/>
      <c r="G39" s="207"/>
      <c r="H39" s="203"/>
      <c r="I39" s="208"/>
      <c r="J39" s="205"/>
      <c r="K39" s="207"/>
      <c r="L39" s="203"/>
      <c r="M39" s="127">
        <v>2.4</v>
      </c>
      <c r="N39" s="160" t="s">
        <v>383</v>
      </c>
    </row>
    <row r="40" spans="1:14" ht="30" customHeight="1" x14ac:dyDescent="0.2">
      <c r="A40" s="122" t="s">
        <v>194</v>
      </c>
      <c r="B40" s="296" t="s">
        <v>511</v>
      </c>
      <c r="C40" s="124" t="s">
        <v>512</v>
      </c>
      <c r="D40" s="125" t="s">
        <v>416</v>
      </c>
      <c r="E40" s="126" t="s">
        <v>417</v>
      </c>
      <c r="F40" s="210"/>
      <c r="G40" s="207"/>
      <c r="H40" s="203"/>
      <c r="I40" s="208"/>
      <c r="J40" s="205"/>
      <c r="K40" s="207"/>
      <c r="L40" s="203"/>
      <c r="M40" s="127">
        <v>2.4</v>
      </c>
      <c r="N40" s="160" t="s">
        <v>383</v>
      </c>
    </row>
    <row r="41" spans="1:14" ht="30" customHeight="1" x14ac:dyDescent="0.2">
      <c r="A41" s="122" t="s">
        <v>231</v>
      </c>
      <c r="B41" s="296" t="s">
        <v>314</v>
      </c>
      <c r="C41" s="124" t="s">
        <v>513</v>
      </c>
      <c r="D41" s="125" t="s">
        <v>514</v>
      </c>
      <c r="E41" s="126" t="s">
        <v>515</v>
      </c>
      <c r="F41" s="210"/>
      <c r="G41" s="207"/>
      <c r="H41" s="203"/>
      <c r="I41" s="208"/>
      <c r="J41" s="205"/>
      <c r="K41" s="207"/>
      <c r="L41" s="203"/>
      <c r="M41" s="127">
        <v>2.4</v>
      </c>
      <c r="N41" s="160" t="s">
        <v>383</v>
      </c>
    </row>
    <row r="42" spans="1:14" ht="30" customHeight="1" x14ac:dyDescent="0.2">
      <c r="A42" s="122" t="s">
        <v>232</v>
      </c>
      <c r="B42" s="296" t="s">
        <v>315</v>
      </c>
      <c r="C42" s="124" t="s">
        <v>516</v>
      </c>
      <c r="D42" s="125" t="s">
        <v>517</v>
      </c>
      <c r="E42" s="126" t="s">
        <v>233</v>
      </c>
      <c r="F42" s="210"/>
      <c r="G42" s="207"/>
      <c r="H42" s="203"/>
      <c r="I42" s="208"/>
      <c r="J42" s="205"/>
      <c r="K42" s="207"/>
      <c r="L42" s="203"/>
      <c r="M42" s="127">
        <v>2.4</v>
      </c>
      <c r="N42" s="160" t="s">
        <v>383</v>
      </c>
    </row>
    <row r="43" spans="1:14" ht="30" customHeight="1" x14ac:dyDescent="0.2">
      <c r="A43" s="122" t="s">
        <v>518</v>
      </c>
      <c r="B43" s="296" t="s">
        <v>519</v>
      </c>
      <c r="C43" s="124" t="s">
        <v>520</v>
      </c>
      <c r="D43" s="125" t="s">
        <v>521</v>
      </c>
      <c r="E43" s="125"/>
      <c r="F43" s="210"/>
      <c r="G43" s="207"/>
      <c r="H43" s="203"/>
      <c r="I43" s="208"/>
      <c r="J43" s="205"/>
      <c r="K43" s="207"/>
      <c r="L43" s="203"/>
      <c r="M43" s="127">
        <v>2.4</v>
      </c>
      <c r="N43" s="160" t="s">
        <v>383</v>
      </c>
    </row>
    <row r="44" spans="1:14" ht="30" customHeight="1" x14ac:dyDescent="0.2">
      <c r="A44" s="129" t="s">
        <v>234</v>
      </c>
      <c r="B44" s="296" t="s">
        <v>522</v>
      </c>
      <c r="C44" s="124" t="s">
        <v>523</v>
      </c>
      <c r="D44" s="125" t="s">
        <v>524</v>
      </c>
      <c r="E44" s="126" t="s">
        <v>525</v>
      </c>
      <c r="F44" s="210"/>
      <c r="G44" s="207"/>
      <c r="H44" s="203"/>
      <c r="I44" s="208"/>
      <c r="J44" s="205"/>
      <c r="K44" s="207"/>
      <c r="L44" s="203"/>
      <c r="M44" s="127">
        <v>2.4</v>
      </c>
      <c r="N44" s="160" t="s">
        <v>383</v>
      </c>
    </row>
    <row r="45" spans="1:14" ht="30" customHeight="1" x14ac:dyDescent="0.2">
      <c r="A45" s="232" t="s">
        <v>739</v>
      </c>
      <c r="B45" s="296" t="s">
        <v>734</v>
      </c>
      <c r="C45" s="231" t="s">
        <v>748</v>
      </c>
      <c r="D45" s="125" t="s">
        <v>749</v>
      </c>
      <c r="E45" s="126" t="s">
        <v>750</v>
      </c>
      <c r="F45" s="210"/>
      <c r="G45" s="207"/>
      <c r="H45" s="203"/>
      <c r="I45" s="208"/>
      <c r="J45" s="205"/>
      <c r="K45" s="207"/>
      <c r="L45" s="203"/>
      <c r="M45" s="127"/>
      <c r="N45" s="160"/>
    </row>
    <row r="46" spans="1:14" ht="30" customHeight="1" x14ac:dyDescent="0.2">
      <c r="A46" s="131" t="s">
        <v>526</v>
      </c>
      <c r="B46" s="296" t="s">
        <v>527</v>
      </c>
      <c r="C46" s="124" t="s">
        <v>235</v>
      </c>
      <c r="D46" s="125" t="s">
        <v>528</v>
      </c>
      <c r="E46" s="126" t="s">
        <v>529</v>
      </c>
      <c r="F46" s="210" t="s">
        <v>132</v>
      </c>
      <c r="G46" s="207"/>
      <c r="H46" s="203"/>
      <c r="I46" s="208"/>
      <c r="J46" s="205"/>
      <c r="K46" s="207"/>
      <c r="L46" s="203"/>
      <c r="M46" s="127">
        <v>2.4</v>
      </c>
      <c r="N46" s="160" t="s">
        <v>383</v>
      </c>
    </row>
    <row r="47" spans="1:14" ht="30" customHeight="1" x14ac:dyDescent="0.2">
      <c r="A47" s="122" t="s">
        <v>530</v>
      </c>
      <c r="B47" s="296" t="s">
        <v>531</v>
      </c>
      <c r="C47" s="124" t="s">
        <v>532</v>
      </c>
      <c r="D47" s="125" t="s">
        <v>533</v>
      </c>
      <c r="E47" s="126" t="s">
        <v>534</v>
      </c>
      <c r="F47" s="210"/>
      <c r="G47" s="207"/>
      <c r="H47" s="203"/>
      <c r="I47" s="208"/>
      <c r="J47" s="205"/>
      <c r="K47" s="207"/>
      <c r="L47" s="203"/>
      <c r="M47" s="127">
        <v>2.4</v>
      </c>
      <c r="N47" s="160" t="s">
        <v>383</v>
      </c>
    </row>
    <row r="48" spans="1:14" ht="30" customHeight="1" x14ac:dyDescent="0.2">
      <c r="A48" s="211" t="s">
        <v>64</v>
      </c>
      <c r="B48" s="296" t="s">
        <v>316</v>
      </c>
      <c r="C48" s="124" t="s">
        <v>409</v>
      </c>
      <c r="D48" s="125" t="s">
        <v>410</v>
      </c>
      <c r="E48" s="126" t="s">
        <v>411</v>
      </c>
      <c r="F48" s="210"/>
      <c r="G48" s="207"/>
      <c r="H48" s="203"/>
      <c r="I48" s="208"/>
      <c r="J48" s="205"/>
      <c r="K48" s="207"/>
      <c r="L48" s="203"/>
      <c r="M48" s="127">
        <v>2.4</v>
      </c>
      <c r="N48" s="160" t="s">
        <v>383</v>
      </c>
    </row>
    <row r="49" spans="1:14" ht="30" customHeight="1" x14ac:dyDescent="0.2">
      <c r="A49" s="211" t="s">
        <v>535</v>
      </c>
      <c r="B49" s="296" t="s">
        <v>333</v>
      </c>
      <c r="C49" s="124" t="s">
        <v>536</v>
      </c>
      <c r="D49" s="125" t="s">
        <v>537</v>
      </c>
      <c r="E49" s="126" t="s">
        <v>538</v>
      </c>
      <c r="F49" s="210"/>
      <c r="G49" s="207"/>
      <c r="H49" s="203"/>
      <c r="I49" s="208"/>
      <c r="J49" s="205"/>
      <c r="K49" s="207"/>
      <c r="L49" s="203"/>
      <c r="M49" s="127">
        <v>2.4</v>
      </c>
      <c r="N49" s="160" t="s">
        <v>383</v>
      </c>
    </row>
    <row r="50" spans="1:14" s="128" customFormat="1" ht="30" customHeight="1" x14ac:dyDescent="0.2">
      <c r="A50" s="122" t="s">
        <v>539</v>
      </c>
      <c r="B50" s="296" t="s">
        <v>540</v>
      </c>
      <c r="C50" s="124" t="s">
        <v>541</v>
      </c>
      <c r="D50" s="125" t="s">
        <v>542</v>
      </c>
      <c r="E50" s="126" t="s">
        <v>543</v>
      </c>
      <c r="F50" s="210"/>
      <c r="G50" s="207"/>
      <c r="H50" s="203"/>
      <c r="I50" s="208"/>
      <c r="J50" s="205"/>
      <c r="K50" s="207"/>
      <c r="L50" s="203"/>
      <c r="M50" s="127">
        <v>2.4</v>
      </c>
      <c r="N50" s="160" t="s">
        <v>383</v>
      </c>
    </row>
    <row r="51" spans="1:14" s="128" customFormat="1" ht="30" customHeight="1" x14ac:dyDescent="0.2">
      <c r="A51" s="312" t="s">
        <v>899</v>
      </c>
      <c r="B51" s="303" t="s">
        <v>898</v>
      </c>
      <c r="C51" s="304" t="s">
        <v>748</v>
      </c>
      <c r="D51" s="305" t="s">
        <v>749</v>
      </c>
      <c r="E51" s="305" t="s">
        <v>750</v>
      </c>
      <c r="F51" s="306">
        <v>1.5</v>
      </c>
      <c r="G51" s="307"/>
      <c r="H51" s="308"/>
      <c r="I51" s="309"/>
      <c r="J51" s="308"/>
      <c r="K51" s="307"/>
      <c r="L51" s="308"/>
      <c r="M51" s="310"/>
      <c r="N51" s="302"/>
    </row>
    <row r="52" spans="1:14" ht="30" customHeight="1" x14ac:dyDescent="0.2">
      <c r="A52" s="311" t="s">
        <v>744</v>
      </c>
      <c r="B52" s="296" t="s">
        <v>745</v>
      </c>
      <c r="C52" s="231" t="s">
        <v>263</v>
      </c>
      <c r="D52" s="125" t="s">
        <v>901</v>
      </c>
      <c r="E52" s="126" t="s">
        <v>900</v>
      </c>
      <c r="F52" s="210"/>
      <c r="G52" s="207"/>
      <c r="H52" s="203"/>
      <c r="I52" s="208"/>
      <c r="J52" s="205"/>
      <c r="K52" s="207"/>
      <c r="L52" s="203"/>
      <c r="M52" s="127"/>
      <c r="N52" s="160"/>
    </row>
    <row r="53" spans="1:14" ht="30" customHeight="1" x14ac:dyDescent="0.2">
      <c r="A53" s="122" t="s">
        <v>236</v>
      </c>
      <c r="B53" s="296" t="s">
        <v>317</v>
      </c>
      <c r="C53" s="124" t="s">
        <v>544</v>
      </c>
      <c r="D53" s="125" t="s">
        <v>545</v>
      </c>
      <c r="E53" s="126" t="s">
        <v>546</v>
      </c>
      <c r="F53" s="210"/>
      <c r="G53" s="207"/>
      <c r="H53" s="203"/>
      <c r="I53" s="208"/>
      <c r="J53" s="205"/>
      <c r="K53" s="207"/>
      <c r="L53" s="203"/>
      <c r="M53" s="127">
        <v>2.4</v>
      </c>
      <c r="N53" s="160" t="s">
        <v>383</v>
      </c>
    </row>
    <row r="54" spans="1:14" ht="30" customHeight="1" x14ac:dyDescent="0.2">
      <c r="A54" s="122" t="s">
        <v>237</v>
      </c>
      <c r="B54" s="296" t="s">
        <v>319</v>
      </c>
      <c r="C54" s="124" t="s">
        <v>238</v>
      </c>
      <c r="D54" s="125" t="s">
        <v>239</v>
      </c>
      <c r="E54" s="126" t="s">
        <v>240</v>
      </c>
      <c r="F54" s="210"/>
      <c r="G54" s="207"/>
      <c r="H54" s="203"/>
      <c r="I54" s="208"/>
      <c r="J54" s="205"/>
      <c r="K54" s="207"/>
      <c r="L54" s="203"/>
      <c r="M54" s="127">
        <v>2.4</v>
      </c>
      <c r="N54" s="160" t="s">
        <v>383</v>
      </c>
    </row>
    <row r="55" spans="1:14" ht="30" customHeight="1" x14ac:dyDescent="0.2">
      <c r="A55" s="122" t="s">
        <v>139</v>
      </c>
      <c r="B55" s="296" t="s">
        <v>318</v>
      </c>
      <c r="C55" s="124" t="s">
        <v>547</v>
      </c>
      <c r="D55" s="125" t="s">
        <v>548</v>
      </c>
      <c r="E55" s="125" t="s">
        <v>549</v>
      </c>
      <c r="F55" s="210"/>
      <c r="G55" s="207"/>
      <c r="H55" s="203"/>
      <c r="I55" s="208"/>
      <c r="J55" s="205"/>
      <c r="K55" s="207"/>
      <c r="L55" s="203"/>
      <c r="M55" s="127">
        <v>2.4</v>
      </c>
      <c r="N55" s="160" t="s">
        <v>383</v>
      </c>
    </row>
    <row r="56" spans="1:14" ht="30" customHeight="1" x14ac:dyDescent="0.2">
      <c r="A56" s="122" t="s">
        <v>241</v>
      </c>
      <c r="B56" s="296" t="s">
        <v>320</v>
      </c>
      <c r="C56" s="124" t="s">
        <v>550</v>
      </c>
      <c r="D56" s="125" t="s">
        <v>551</v>
      </c>
      <c r="E56" s="126" t="s">
        <v>552</v>
      </c>
      <c r="F56" s="210"/>
      <c r="G56" s="207"/>
      <c r="H56" s="203"/>
      <c r="I56" s="208"/>
      <c r="J56" s="205"/>
      <c r="K56" s="207"/>
      <c r="L56" s="203"/>
      <c r="M56" s="127">
        <v>2.4</v>
      </c>
      <c r="N56" s="160" t="s">
        <v>383</v>
      </c>
    </row>
    <row r="57" spans="1:14" ht="30" customHeight="1" x14ac:dyDescent="0.2">
      <c r="A57" s="122" t="s">
        <v>242</v>
      </c>
      <c r="B57" s="296" t="s">
        <v>553</v>
      </c>
      <c r="C57" s="124" t="s">
        <v>554</v>
      </c>
      <c r="D57" s="125" t="s">
        <v>555</v>
      </c>
      <c r="E57" s="126" t="s">
        <v>556</v>
      </c>
      <c r="F57" s="210"/>
      <c r="G57" s="207"/>
      <c r="H57" s="203"/>
      <c r="I57" s="208"/>
      <c r="J57" s="205"/>
      <c r="K57" s="207"/>
      <c r="L57" s="203"/>
      <c r="M57" s="127">
        <v>2.4</v>
      </c>
      <c r="N57" s="160" t="s">
        <v>383</v>
      </c>
    </row>
    <row r="58" spans="1:14" ht="30" customHeight="1" x14ac:dyDescent="0.2">
      <c r="A58" s="131" t="s">
        <v>195</v>
      </c>
      <c r="B58" s="296" t="s">
        <v>321</v>
      </c>
      <c r="C58" s="124" t="s">
        <v>243</v>
      </c>
      <c r="D58" s="125" t="s">
        <v>557</v>
      </c>
      <c r="E58" s="125" t="s">
        <v>244</v>
      </c>
      <c r="F58" s="210">
        <v>0.628</v>
      </c>
      <c r="G58" s="207"/>
      <c r="H58" s="203"/>
      <c r="I58" s="208"/>
      <c r="J58" s="205"/>
      <c r="K58" s="207"/>
      <c r="L58" s="203"/>
      <c r="M58" s="127">
        <v>2.4</v>
      </c>
      <c r="N58" s="160" t="s">
        <v>383</v>
      </c>
    </row>
    <row r="59" spans="1:14" ht="30" customHeight="1" x14ac:dyDescent="0.2">
      <c r="A59" s="122" t="s">
        <v>245</v>
      </c>
      <c r="B59" s="296" t="s">
        <v>322</v>
      </c>
      <c r="C59" s="124" t="s">
        <v>558</v>
      </c>
      <c r="D59" s="125" t="s">
        <v>559</v>
      </c>
      <c r="E59" s="126" t="s">
        <v>560</v>
      </c>
      <c r="F59" s="210"/>
      <c r="G59" s="207"/>
      <c r="H59" s="203"/>
      <c r="I59" s="208"/>
      <c r="J59" s="205"/>
      <c r="K59" s="207"/>
      <c r="L59" s="203"/>
      <c r="M59" s="127">
        <v>2.4</v>
      </c>
      <c r="N59" s="160" t="s">
        <v>383</v>
      </c>
    </row>
    <row r="60" spans="1:14" ht="30" customHeight="1" x14ac:dyDescent="0.2">
      <c r="A60" s="131" t="s">
        <v>246</v>
      </c>
      <c r="B60" s="296" t="s">
        <v>561</v>
      </c>
      <c r="C60" s="124" t="s">
        <v>485</v>
      </c>
      <c r="D60" s="125" t="s">
        <v>247</v>
      </c>
      <c r="E60" s="126" t="s">
        <v>248</v>
      </c>
      <c r="F60" s="210">
        <v>0.75800000000000001</v>
      </c>
      <c r="G60" s="207"/>
      <c r="H60" s="203"/>
      <c r="I60" s="208"/>
      <c r="J60" s="205"/>
      <c r="K60" s="207"/>
      <c r="L60" s="203"/>
      <c r="M60" s="127">
        <v>0.89</v>
      </c>
      <c r="N60" s="160" t="s">
        <v>383</v>
      </c>
    </row>
    <row r="61" spans="1:14" ht="30" customHeight="1" x14ac:dyDescent="0.2">
      <c r="A61" s="131" t="s">
        <v>562</v>
      </c>
      <c r="B61" s="296" t="s">
        <v>563</v>
      </c>
      <c r="C61" s="124" t="s">
        <v>439</v>
      </c>
      <c r="D61" s="125" t="s">
        <v>564</v>
      </c>
      <c r="E61" s="126" t="s">
        <v>565</v>
      </c>
      <c r="F61" s="210">
        <v>0.628</v>
      </c>
      <c r="G61" s="207"/>
      <c r="H61" s="203"/>
      <c r="I61" s="208"/>
      <c r="J61" s="205"/>
      <c r="K61" s="207"/>
      <c r="L61" s="203"/>
      <c r="M61" s="127">
        <v>2.4</v>
      </c>
      <c r="N61" s="160" t="s">
        <v>383</v>
      </c>
    </row>
    <row r="62" spans="1:14" ht="30" customHeight="1" x14ac:dyDescent="0.2">
      <c r="A62" s="232" t="s">
        <v>738</v>
      </c>
      <c r="B62" s="296" t="s">
        <v>735</v>
      </c>
      <c r="C62" s="231" t="s">
        <v>748</v>
      </c>
      <c r="D62" s="125" t="s">
        <v>749</v>
      </c>
      <c r="E62" s="126" t="s">
        <v>750</v>
      </c>
      <c r="F62" s="210"/>
      <c r="G62" s="207"/>
      <c r="H62" s="203"/>
      <c r="I62" s="208"/>
      <c r="J62" s="205"/>
      <c r="K62" s="207"/>
      <c r="L62" s="203"/>
      <c r="M62" s="127"/>
      <c r="N62" s="160"/>
    </row>
    <row r="63" spans="1:14" ht="30" customHeight="1" x14ac:dyDescent="0.2">
      <c r="A63" s="122" t="s">
        <v>249</v>
      </c>
      <c r="B63" s="296" t="s">
        <v>323</v>
      </c>
      <c r="C63" s="124" t="s">
        <v>287</v>
      </c>
      <c r="D63" s="125" t="s">
        <v>566</v>
      </c>
      <c r="E63" s="126" t="s">
        <v>567</v>
      </c>
      <c r="F63" s="210"/>
      <c r="G63" s="207"/>
      <c r="H63" s="203"/>
      <c r="I63" s="208"/>
      <c r="J63" s="205"/>
      <c r="K63" s="207"/>
      <c r="L63" s="203"/>
      <c r="M63" s="127">
        <v>2.4</v>
      </c>
      <c r="N63" s="160" t="s">
        <v>383</v>
      </c>
    </row>
    <row r="64" spans="1:14" ht="30" customHeight="1" x14ac:dyDescent="0.2">
      <c r="A64" s="122" t="s">
        <v>73</v>
      </c>
      <c r="B64" s="296" t="s">
        <v>324</v>
      </c>
      <c r="C64" s="124" t="s">
        <v>250</v>
      </c>
      <c r="D64" s="125" t="s">
        <v>568</v>
      </c>
      <c r="E64" s="126" t="s">
        <v>251</v>
      </c>
      <c r="F64" s="210">
        <v>0.628</v>
      </c>
      <c r="G64" s="207"/>
      <c r="H64" s="203"/>
      <c r="I64" s="208"/>
      <c r="J64" s="205"/>
      <c r="K64" s="207"/>
      <c r="L64" s="203"/>
      <c r="M64" s="127">
        <v>2.4</v>
      </c>
      <c r="N64" s="160" t="s">
        <v>383</v>
      </c>
    </row>
    <row r="65" spans="1:14" ht="30" customHeight="1" x14ac:dyDescent="0.2">
      <c r="A65" s="122" t="s">
        <v>252</v>
      </c>
      <c r="B65" s="296" t="s">
        <v>569</v>
      </c>
      <c r="C65" s="124" t="s">
        <v>570</v>
      </c>
      <c r="D65" s="125" t="s">
        <v>571</v>
      </c>
      <c r="E65" s="126" t="s">
        <v>572</v>
      </c>
      <c r="F65" s="210"/>
      <c r="G65" s="207"/>
      <c r="H65" s="203"/>
      <c r="I65" s="208"/>
      <c r="J65" s="205"/>
      <c r="K65" s="207"/>
      <c r="L65" s="203"/>
      <c r="M65" s="127">
        <v>2.4</v>
      </c>
      <c r="N65" s="160" t="s">
        <v>383</v>
      </c>
    </row>
    <row r="66" spans="1:14" ht="30" customHeight="1" x14ac:dyDescent="0.2">
      <c r="A66" s="122" t="s">
        <v>99</v>
      </c>
      <c r="B66" s="296" t="s">
        <v>325</v>
      </c>
      <c r="C66" s="124" t="s">
        <v>419</v>
      </c>
      <c r="D66" s="125" t="s">
        <v>420</v>
      </c>
      <c r="E66" s="126" t="s">
        <v>573</v>
      </c>
      <c r="F66" s="210"/>
      <c r="G66" s="207"/>
      <c r="H66" s="203"/>
      <c r="I66" s="208"/>
      <c r="J66" s="205"/>
      <c r="K66" s="207"/>
      <c r="L66" s="203"/>
      <c r="M66" s="127">
        <v>2.4</v>
      </c>
      <c r="N66" s="160" t="s">
        <v>383</v>
      </c>
    </row>
    <row r="67" spans="1:14" ht="30" customHeight="1" x14ac:dyDescent="0.2">
      <c r="A67" s="131" t="s">
        <v>253</v>
      </c>
      <c r="B67" s="296" t="s">
        <v>574</v>
      </c>
      <c r="C67" s="124" t="s">
        <v>266</v>
      </c>
      <c r="D67" s="125" t="s">
        <v>575</v>
      </c>
      <c r="E67" s="126" t="s">
        <v>575</v>
      </c>
      <c r="F67" s="210"/>
      <c r="G67" s="207"/>
      <c r="H67" s="203"/>
      <c r="I67" s="208"/>
      <c r="J67" s="205"/>
      <c r="K67" s="207"/>
      <c r="L67" s="203"/>
      <c r="M67" s="127">
        <v>2.4</v>
      </c>
      <c r="N67" s="160" t="s">
        <v>383</v>
      </c>
    </row>
    <row r="68" spans="1:14" ht="30" customHeight="1" x14ac:dyDescent="0.2">
      <c r="A68" s="122" t="s">
        <v>576</v>
      </c>
      <c r="B68" s="296" t="s">
        <v>577</v>
      </c>
      <c r="C68" s="124" t="s">
        <v>266</v>
      </c>
      <c r="D68" s="125" t="s">
        <v>578</v>
      </c>
      <c r="E68" s="126" t="s">
        <v>579</v>
      </c>
      <c r="F68" s="210"/>
      <c r="G68" s="207"/>
      <c r="H68" s="203"/>
      <c r="I68" s="208"/>
      <c r="J68" s="205"/>
      <c r="K68" s="207"/>
      <c r="L68" s="203"/>
      <c r="M68" s="127">
        <v>2.4</v>
      </c>
      <c r="N68" s="160" t="s">
        <v>383</v>
      </c>
    </row>
    <row r="69" spans="1:14" ht="30" customHeight="1" x14ac:dyDescent="0.2">
      <c r="A69" s="232" t="s">
        <v>727</v>
      </c>
      <c r="B69" s="296" t="s">
        <v>726</v>
      </c>
      <c r="C69" s="231" t="s">
        <v>748</v>
      </c>
      <c r="D69" s="125" t="s">
        <v>749</v>
      </c>
      <c r="E69" s="125" t="s">
        <v>750</v>
      </c>
      <c r="F69" s="210"/>
      <c r="G69" s="207"/>
      <c r="H69" s="203"/>
      <c r="I69" s="208"/>
      <c r="J69" s="205"/>
      <c r="K69" s="207"/>
      <c r="L69" s="203"/>
      <c r="M69" s="127"/>
      <c r="N69" s="160"/>
    </row>
    <row r="70" spans="1:14" ht="30" customHeight="1" x14ac:dyDescent="0.2">
      <c r="A70" s="232" t="s">
        <v>729</v>
      </c>
      <c r="B70" s="296" t="s">
        <v>728</v>
      </c>
      <c r="C70" s="231" t="s">
        <v>748</v>
      </c>
      <c r="D70" s="125" t="s">
        <v>749</v>
      </c>
      <c r="E70" s="126" t="s">
        <v>750</v>
      </c>
      <c r="F70" s="210"/>
      <c r="G70" s="207"/>
      <c r="H70" s="203"/>
      <c r="I70" s="208"/>
      <c r="J70" s="205"/>
      <c r="K70" s="207"/>
      <c r="L70" s="203"/>
      <c r="M70" s="127"/>
      <c r="N70" s="160"/>
    </row>
    <row r="71" spans="1:14" ht="30" customHeight="1" x14ac:dyDescent="0.2">
      <c r="A71" s="122" t="s">
        <v>254</v>
      </c>
      <c r="B71" s="296" t="s">
        <v>326</v>
      </c>
      <c r="C71" s="124" t="s">
        <v>580</v>
      </c>
      <c r="D71" s="125" t="s">
        <v>581</v>
      </c>
      <c r="E71" s="126" t="s">
        <v>582</v>
      </c>
      <c r="F71" s="210"/>
      <c r="G71" s="207"/>
      <c r="H71" s="203"/>
      <c r="I71" s="208"/>
      <c r="J71" s="205"/>
      <c r="K71" s="207"/>
      <c r="L71" s="203"/>
      <c r="M71" s="127">
        <v>2.4</v>
      </c>
      <c r="N71" s="160" t="s">
        <v>383</v>
      </c>
    </row>
    <row r="72" spans="1:14" ht="30" customHeight="1" x14ac:dyDescent="0.2">
      <c r="A72" s="122" t="s">
        <v>255</v>
      </c>
      <c r="B72" s="296" t="s">
        <v>327</v>
      </c>
      <c r="C72" s="124" t="s">
        <v>266</v>
      </c>
      <c r="D72" s="125" t="s">
        <v>583</v>
      </c>
      <c r="E72" s="125" t="s">
        <v>584</v>
      </c>
      <c r="F72" s="210"/>
      <c r="G72" s="207"/>
      <c r="H72" s="203"/>
      <c r="I72" s="208"/>
      <c r="J72" s="205"/>
      <c r="K72" s="207"/>
      <c r="L72" s="203"/>
      <c r="M72" s="127">
        <v>2.4</v>
      </c>
      <c r="N72" s="160" t="s">
        <v>383</v>
      </c>
    </row>
    <row r="73" spans="1:14" ht="30" customHeight="1" x14ac:dyDescent="0.2">
      <c r="A73" s="122" t="s">
        <v>256</v>
      </c>
      <c r="B73" s="296" t="s">
        <v>328</v>
      </c>
      <c r="C73" s="124" t="s">
        <v>585</v>
      </c>
      <c r="D73" s="125" t="s">
        <v>586</v>
      </c>
      <c r="E73" s="126" t="s">
        <v>587</v>
      </c>
      <c r="F73" s="210"/>
      <c r="G73" s="207"/>
      <c r="H73" s="203"/>
      <c r="I73" s="208"/>
      <c r="J73" s="205"/>
      <c r="K73" s="207"/>
      <c r="L73" s="203"/>
      <c r="M73" s="127">
        <v>2.4</v>
      </c>
      <c r="N73" s="160" t="s">
        <v>383</v>
      </c>
    </row>
    <row r="74" spans="1:14" ht="30" customHeight="1" x14ac:dyDescent="0.2">
      <c r="A74" s="122" t="s">
        <v>588</v>
      </c>
      <c r="B74" s="296" t="s">
        <v>589</v>
      </c>
      <c r="C74" s="124" t="s">
        <v>439</v>
      </c>
      <c r="D74" s="125" t="s">
        <v>590</v>
      </c>
      <c r="E74" s="126" t="s">
        <v>441</v>
      </c>
      <c r="F74" s="210"/>
      <c r="G74" s="207"/>
      <c r="H74" s="203"/>
      <c r="I74" s="208"/>
      <c r="J74" s="205"/>
      <c r="K74" s="207"/>
      <c r="L74" s="203"/>
      <c r="M74" s="127">
        <v>0</v>
      </c>
      <c r="N74" s="160" t="s">
        <v>383</v>
      </c>
    </row>
    <row r="75" spans="1:14" ht="30" customHeight="1" x14ac:dyDescent="0.2">
      <c r="A75" s="122" t="s">
        <v>257</v>
      </c>
      <c r="B75" s="296" t="s">
        <v>312</v>
      </c>
      <c r="C75" s="124" t="s">
        <v>381</v>
      </c>
      <c r="D75" s="125" t="s">
        <v>507</v>
      </c>
      <c r="E75" s="125" t="s">
        <v>508</v>
      </c>
      <c r="F75" s="210"/>
      <c r="G75" s="207"/>
      <c r="H75" s="203"/>
      <c r="I75" s="208"/>
      <c r="J75" s="205"/>
      <c r="K75" s="207"/>
      <c r="L75" s="203"/>
      <c r="M75" s="127">
        <v>2.4</v>
      </c>
      <c r="N75" s="160" t="s">
        <v>383</v>
      </c>
    </row>
    <row r="76" spans="1:14" s="22" customFormat="1" ht="30" customHeight="1" x14ac:dyDescent="0.2">
      <c r="A76" s="122" t="s">
        <v>257</v>
      </c>
      <c r="B76" s="296" t="s">
        <v>329</v>
      </c>
      <c r="C76" s="124" t="s">
        <v>591</v>
      </c>
      <c r="D76" s="125" t="s">
        <v>592</v>
      </c>
      <c r="E76" s="125" t="s">
        <v>593</v>
      </c>
      <c r="F76" s="210"/>
      <c r="G76" s="207"/>
      <c r="H76" s="203"/>
      <c r="I76" s="208"/>
      <c r="J76" s="205"/>
      <c r="K76" s="207"/>
      <c r="L76" s="203"/>
      <c r="M76" s="127">
        <v>2.4</v>
      </c>
      <c r="N76" s="160" t="s">
        <v>383</v>
      </c>
    </row>
    <row r="77" spans="1:14" ht="30" customHeight="1" x14ac:dyDescent="0.2">
      <c r="A77" s="122" t="s">
        <v>137</v>
      </c>
      <c r="B77" s="296" t="s">
        <v>330</v>
      </c>
      <c r="C77" s="124" t="s">
        <v>258</v>
      </c>
      <c r="D77" s="125" t="s">
        <v>259</v>
      </c>
      <c r="E77" s="126" t="s">
        <v>594</v>
      </c>
      <c r="F77" s="210" t="s">
        <v>132</v>
      </c>
      <c r="G77" s="207"/>
      <c r="H77" s="203"/>
      <c r="I77" s="208"/>
      <c r="J77" s="205"/>
      <c r="K77" s="207"/>
      <c r="L77" s="203"/>
      <c r="M77" s="127">
        <v>2.4</v>
      </c>
      <c r="N77" s="160" t="s">
        <v>383</v>
      </c>
    </row>
    <row r="78" spans="1:14" ht="30" customHeight="1" x14ac:dyDescent="0.2">
      <c r="A78" s="122" t="s">
        <v>65</v>
      </c>
      <c r="B78" s="296" t="s">
        <v>331</v>
      </c>
      <c r="C78" s="124" t="s">
        <v>595</v>
      </c>
      <c r="D78" s="125" t="s">
        <v>596</v>
      </c>
      <c r="E78" s="126" t="s">
        <v>597</v>
      </c>
      <c r="F78" s="210"/>
      <c r="G78" s="207"/>
      <c r="H78" s="203"/>
      <c r="I78" s="208"/>
      <c r="J78" s="205"/>
      <c r="K78" s="207"/>
      <c r="L78" s="203"/>
      <c r="M78" s="127">
        <v>2.4</v>
      </c>
      <c r="N78" s="160" t="s">
        <v>383</v>
      </c>
    </row>
    <row r="79" spans="1:14" ht="30" customHeight="1" x14ac:dyDescent="0.2">
      <c r="A79" s="259" t="s">
        <v>136</v>
      </c>
      <c r="B79" s="298" t="s">
        <v>598</v>
      </c>
      <c r="C79" s="260" t="s">
        <v>891</v>
      </c>
      <c r="D79" s="261" t="s">
        <v>892</v>
      </c>
      <c r="E79" s="261" t="s">
        <v>893</v>
      </c>
      <c r="F79" s="262">
        <v>1.619</v>
      </c>
      <c r="G79" s="263">
        <v>4.2999999999999997E-2</v>
      </c>
      <c r="H79" s="264">
        <v>40412</v>
      </c>
      <c r="I79" s="267">
        <v>0.89800000000000002</v>
      </c>
      <c r="J79" s="264">
        <v>40413</v>
      </c>
      <c r="K79" s="263">
        <v>1.4339999999999999</v>
      </c>
      <c r="L79" s="264">
        <v>40417</v>
      </c>
      <c r="M79" s="265">
        <v>0</v>
      </c>
      <c r="N79" s="266" t="s">
        <v>383</v>
      </c>
    </row>
    <row r="80" spans="1:14" ht="30" customHeight="1" x14ac:dyDescent="0.2">
      <c r="A80" s="122" t="s">
        <v>262</v>
      </c>
      <c r="B80" s="296" t="s">
        <v>332</v>
      </c>
      <c r="C80" s="124" t="s">
        <v>263</v>
      </c>
      <c r="D80" s="125" t="s">
        <v>599</v>
      </c>
      <c r="E80" s="125" t="s">
        <v>600</v>
      </c>
      <c r="F80" s="212"/>
      <c r="G80" s="207"/>
      <c r="H80" s="203"/>
      <c r="I80" s="208"/>
      <c r="J80" s="205"/>
      <c r="K80" s="207"/>
      <c r="L80" s="203"/>
      <c r="M80" s="127">
        <v>2.4</v>
      </c>
      <c r="N80" s="160" t="s">
        <v>383</v>
      </c>
    </row>
    <row r="81" spans="1:14" ht="30" customHeight="1" x14ac:dyDescent="0.2">
      <c r="A81" s="122" t="s">
        <v>264</v>
      </c>
      <c r="B81" s="296" t="s">
        <v>334</v>
      </c>
      <c r="C81" s="124" t="s">
        <v>601</v>
      </c>
      <c r="D81" s="125" t="s">
        <v>602</v>
      </c>
      <c r="E81" s="126" t="s">
        <v>603</v>
      </c>
      <c r="F81" s="210" t="s">
        <v>108</v>
      </c>
      <c r="G81" s="207"/>
      <c r="H81" s="203"/>
      <c r="I81" s="208"/>
      <c r="J81" s="205"/>
      <c r="K81" s="207"/>
      <c r="L81" s="203"/>
      <c r="M81" s="127">
        <v>2.4</v>
      </c>
      <c r="N81" s="160" t="s">
        <v>383</v>
      </c>
    </row>
    <row r="82" spans="1:14" ht="30" customHeight="1" x14ac:dyDescent="0.2">
      <c r="A82" s="122" t="s">
        <v>604</v>
      </c>
      <c r="B82" s="296" t="s">
        <v>605</v>
      </c>
      <c r="C82" s="124"/>
      <c r="D82" s="125" t="s">
        <v>606</v>
      </c>
      <c r="E82" s="126" t="s">
        <v>607</v>
      </c>
      <c r="F82" s="212"/>
      <c r="G82" s="207"/>
      <c r="H82" s="203"/>
      <c r="I82" s="208"/>
      <c r="J82" s="205"/>
      <c r="K82" s="207"/>
      <c r="L82" s="203"/>
      <c r="M82" s="127">
        <v>2.4</v>
      </c>
      <c r="N82" s="160" t="s">
        <v>383</v>
      </c>
    </row>
    <row r="83" spans="1:14" ht="30" customHeight="1" x14ac:dyDescent="0.2">
      <c r="A83" s="122" t="s">
        <v>429</v>
      </c>
      <c r="B83" s="296" t="s">
        <v>608</v>
      </c>
      <c r="C83" s="124" t="s">
        <v>609</v>
      </c>
      <c r="D83" s="125" t="s">
        <v>610</v>
      </c>
      <c r="E83" s="126" t="s">
        <v>611</v>
      </c>
      <c r="F83" s="210" t="s">
        <v>108</v>
      </c>
      <c r="G83" s="207"/>
      <c r="H83" s="203"/>
      <c r="I83" s="208"/>
      <c r="J83" s="205"/>
      <c r="K83" s="207"/>
      <c r="L83" s="203"/>
      <c r="M83" s="127">
        <v>2.4</v>
      </c>
      <c r="N83" s="160" t="s">
        <v>383</v>
      </c>
    </row>
    <row r="84" spans="1:14" ht="30" customHeight="1" x14ac:dyDescent="0.2">
      <c r="A84" s="232" t="s">
        <v>730</v>
      </c>
      <c r="B84" s="296" t="s">
        <v>731</v>
      </c>
      <c r="C84" s="231" t="s">
        <v>748</v>
      </c>
      <c r="D84" s="125" t="s">
        <v>749</v>
      </c>
      <c r="E84" s="126" t="s">
        <v>750</v>
      </c>
      <c r="F84" s="210"/>
      <c r="G84" s="207"/>
      <c r="H84" s="203"/>
      <c r="I84" s="208"/>
      <c r="J84" s="205"/>
      <c r="K84" s="207"/>
      <c r="L84" s="203"/>
      <c r="M84" s="127"/>
      <c r="N84" s="160"/>
    </row>
    <row r="85" spans="1:14" ht="30" customHeight="1" x14ac:dyDescent="0.2">
      <c r="A85" s="122" t="s">
        <v>612</v>
      </c>
      <c r="B85" s="296" t="s">
        <v>335</v>
      </c>
      <c r="C85" s="124" t="s">
        <v>613</v>
      </c>
      <c r="D85" s="125" t="s">
        <v>614</v>
      </c>
      <c r="E85" s="126" t="s">
        <v>615</v>
      </c>
      <c r="F85" s="212"/>
      <c r="G85" s="207"/>
      <c r="H85" s="203"/>
      <c r="I85" s="208"/>
      <c r="J85" s="205"/>
      <c r="K85" s="207"/>
      <c r="L85" s="203"/>
      <c r="M85" s="127">
        <v>2.4</v>
      </c>
      <c r="N85" s="160" t="s">
        <v>383</v>
      </c>
    </row>
    <row r="86" spans="1:14" ht="30" customHeight="1" x14ac:dyDescent="0.2">
      <c r="A86" s="122" t="s">
        <v>616</v>
      </c>
      <c r="B86" s="296" t="s">
        <v>617</v>
      </c>
      <c r="C86" s="124" t="s">
        <v>618</v>
      </c>
      <c r="D86" s="125"/>
      <c r="E86" s="126" t="s">
        <v>619</v>
      </c>
      <c r="F86" s="210" t="s">
        <v>108</v>
      </c>
      <c r="G86" s="207"/>
      <c r="H86" s="203"/>
      <c r="I86" s="208"/>
      <c r="J86" s="205"/>
      <c r="K86" s="207"/>
      <c r="L86" s="203"/>
      <c r="M86" s="127">
        <v>2.4</v>
      </c>
      <c r="N86" s="160" t="s">
        <v>383</v>
      </c>
    </row>
    <row r="87" spans="1:14" ht="30" customHeight="1" x14ac:dyDescent="0.2">
      <c r="A87" s="122" t="s">
        <v>265</v>
      </c>
      <c r="B87" s="296" t="s">
        <v>337</v>
      </c>
      <c r="C87" s="124" t="s">
        <v>266</v>
      </c>
      <c r="D87" s="125" t="s">
        <v>620</v>
      </c>
      <c r="E87" s="126" t="s">
        <v>267</v>
      </c>
      <c r="F87" s="212"/>
      <c r="G87" s="207"/>
      <c r="H87" s="203"/>
      <c r="I87" s="208"/>
      <c r="J87" s="205"/>
      <c r="K87" s="207"/>
      <c r="L87" s="203"/>
      <c r="M87" s="127">
        <v>2.4</v>
      </c>
      <c r="N87" s="160" t="s">
        <v>383</v>
      </c>
    </row>
    <row r="88" spans="1:14" ht="30" customHeight="1" x14ac:dyDescent="0.2">
      <c r="A88" s="122" t="s">
        <v>621</v>
      </c>
      <c r="B88" s="296" t="s">
        <v>622</v>
      </c>
      <c r="C88" s="124"/>
      <c r="D88" s="125" t="s">
        <v>623</v>
      </c>
      <c r="E88" s="126" t="s">
        <v>624</v>
      </c>
      <c r="F88" s="210"/>
      <c r="G88" s="207"/>
      <c r="H88" s="203"/>
      <c r="I88" s="208"/>
      <c r="J88" s="205"/>
      <c r="K88" s="207"/>
      <c r="L88" s="203"/>
      <c r="M88" s="127">
        <v>0</v>
      </c>
      <c r="N88" s="160" t="s">
        <v>383</v>
      </c>
    </row>
    <row r="89" spans="1:14" ht="30" customHeight="1" x14ac:dyDescent="0.2">
      <c r="A89" s="269" t="s">
        <v>268</v>
      </c>
      <c r="B89" s="299" t="s">
        <v>336</v>
      </c>
      <c r="C89" s="182" t="s">
        <v>625</v>
      </c>
      <c r="D89" s="183" t="s">
        <v>626</v>
      </c>
      <c r="E89" s="184" t="s">
        <v>627</v>
      </c>
      <c r="F89" s="301"/>
      <c r="G89" s="213"/>
      <c r="H89" s="214"/>
      <c r="I89" s="215"/>
      <c r="J89" s="216"/>
      <c r="K89" s="213"/>
      <c r="L89" s="214"/>
      <c r="M89" s="185">
        <v>2.4</v>
      </c>
      <c r="N89" s="186" t="s">
        <v>383</v>
      </c>
    </row>
    <row r="90" spans="1:14" ht="30" customHeight="1" x14ac:dyDescent="0.2">
      <c r="A90" s="122" t="s">
        <v>153</v>
      </c>
      <c r="B90" s="296" t="s">
        <v>338</v>
      </c>
      <c r="C90" s="124" t="s">
        <v>269</v>
      </c>
      <c r="D90" s="125" t="s">
        <v>270</v>
      </c>
      <c r="E90" s="125" t="s">
        <v>271</v>
      </c>
      <c r="F90" s="217">
        <v>0.628</v>
      </c>
      <c r="G90" s="207"/>
      <c r="H90" s="218"/>
      <c r="I90" s="219"/>
      <c r="J90" s="220"/>
      <c r="K90" s="207"/>
      <c r="L90" s="218"/>
      <c r="M90" s="221">
        <v>2.4</v>
      </c>
      <c r="N90" s="160" t="s">
        <v>383</v>
      </c>
    </row>
    <row r="91" spans="1:14" ht="30" customHeight="1" x14ac:dyDescent="0.2">
      <c r="A91" s="122" t="s">
        <v>272</v>
      </c>
      <c r="B91" s="296" t="s">
        <v>339</v>
      </c>
      <c r="C91" s="124" t="s">
        <v>413</v>
      </c>
      <c r="D91" s="125" t="s">
        <v>414</v>
      </c>
      <c r="E91" s="125" t="s">
        <v>415</v>
      </c>
      <c r="F91" s="234"/>
      <c r="G91" s="207"/>
      <c r="H91" s="218"/>
      <c r="I91" s="219"/>
      <c r="J91" s="220"/>
      <c r="K91" s="207"/>
      <c r="L91" s="218"/>
      <c r="M91" s="221">
        <v>2.4</v>
      </c>
      <c r="N91" s="160" t="s">
        <v>383</v>
      </c>
    </row>
    <row r="92" spans="1:14" ht="30" customHeight="1" x14ac:dyDescent="0.2">
      <c r="A92" s="122" t="s">
        <v>628</v>
      </c>
      <c r="B92" s="296" t="s">
        <v>629</v>
      </c>
      <c r="C92" s="124"/>
      <c r="D92" s="125"/>
      <c r="E92" s="125"/>
      <c r="F92" s="234"/>
      <c r="G92" s="207"/>
      <c r="H92" s="218"/>
      <c r="I92" s="219"/>
      <c r="J92" s="220"/>
      <c r="K92" s="207"/>
      <c r="L92" s="218"/>
      <c r="M92" s="221">
        <v>2.4</v>
      </c>
      <c r="N92" s="160" t="s">
        <v>383</v>
      </c>
    </row>
    <row r="93" spans="1:14" ht="30" customHeight="1" x14ac:dyDescent="0.2">
      <c r="A93" s="129" t="s">
        <v>273</v>
      </c>
      <c r="B93" s="296" t="s">
        <v>341</v>
      </c>
      <c r="C93" s="124" t="s">
        <v>630</v>
      </c>
      <c r="D93" s="125" t="s">
        <v>631</v>
      </c>
      <c r="E93" s="125" t="s">
        <v>274</v>
      </c>
      <c r="F93" s="217"/>
      <c r="G93" s="207"/>
      <c r="H93" s="218"/>
      <c r="I93" s="219"/>
      <c r="J93" s="220"/>
      <c r="K93" s="207"/>
      <c r="L93" s="218"/>
      <c r="M93" s="221">
        <v>2.4</v>
      </c>
      <c r="N93" s="160" t="s">
        <v>383</v>
      </c>
    </row>
    <row r="94" spans="1:14" ht="30" customHeight="1" x14ac:dyDescent="0.2">
      <c r="A94" s="129" t="s">
        <v>275</v>
      </c>
      <c r="B94" s="296" t="s">
        <v>340</v>
      </c>
      <c r="C94" s="124" t="s">
        <v>632</v>
      </c>
      <c r="D94" s="125" t="s">
        <v>633</v>
      </c>
      <c r="E94" s="125" t="s">
        <v>421</v>
      </c>
      <c r="F94" s="234"/>
      <c r="G94" s="207"/>
      <c r="H94" s="218"/>
      <c r="I94" s="219"/>
      <c r="J94" s="220"/>
      <c r="K94" s="207"/>
      <c r="L94" s="218"/>
      <c r="M94" s="221">
        <v>2.4</v>
      </c>
      <c r="N94" s="160" t="s">
        <v>383</v>
      </c>
    </row>
    <row r="95" spans="1:14" ht="30" customHeight="1" x14ac:dyDescent="0.2">
      <c r="A95" s="129" t="s">
        <v>276</v>
      </c>
      <c r="B95" s="296" t="s">
        <v>342</v>
      </c>
      <c r="C95" s="124" t="s">
        <v>277</v>
      </c>
      <c r="D95" s="125" t="s">
        <v>422</v>
      </c>
      <c r="E95" s="125" t="s">
        <v>423</v>
      </c>
      <c r="F95" s="234"/>
      <c r="G95" s="207"/>
      <c r="H95" s="218"/>
      <c r="I95" s="219"/>
      <c r="J95" s="220"/>
      <c r="K95" s="207"/>
      <c r="L95" s="218"/>
      <c r="M95" s="221">
        <v>2.4</v>
      </c>
      <c r="N95" s="160" t="s">
        <v>383</v>
      </c>
    </row>
    <row r="96" spans="1:14" ht="30" customHeight="1" x14ac:dyDescent="0.2">
      <c r="A96" s="122" t="s">
        <v>634</v>
      </c>
      <c r="B96" s="296" t="s">
        <v>635</v>
      </c>
      <c r="C96" s="124" t="s">
        <v>636</v>
      </c>
      <c r="D96" s="125"/>
      <c r="E96" s="125"/>
      <c r="F96" s="234"/>
      <c r="G96" s="207"/>
      <c r="H96" s="218"/>
      <c r="I96" s="219"/>
      <c r="J96" s="220"/>
      <c r="K96" s="207"/>
      <c r="L96" s="218"/>
      <c r="M96" s="221">
        <v>2.4</v>
      </c>
      <c r="N96" s="160" t="s">
        <v>383</v>
      </c>
    </row>
    <row r="97" spans="1:14" ht="30" customHeight="1" x14ac:dyDescent="0.2">
      <c r="A97" s="122" t="s">
        <v>133</v>
      </c>
      <c r="B97" s="296" t="s">
        <v>343</v>
      </c>
      <c r="C97" s="124" t="s">
        <v>637</v>
      </c>
      <c r="D97" s="125" t="s">
        <v>638</v>
      </c>
      <c r="E97" s="125" t="s">
        <v>639</v>
      </c>
      <c r="F97" s="234"/>
      <c r="G97" s="207"/>
      <c r="H97" s="218"/>
      <c r="I97" s="219"/>
      <c r="J97" s="220"/>
      <c r="K97" s="207"/>
      <c r="L97" s="218"/>
      <c r="M97" s="221">
        <v>2.4</v>
      </c>
      <c r="N97" s="160" t="s">
        <v>383</v>
      </c>
    </row>
    <row r="98" spans="1:14" ht="30" customHeight="1" x14ac:dyDescent="0.2">
      <c r="A98" s="129" t="s">
        <v>278</v>
      </c>
      <c r="B98" s="296" t="s">
        <v>344</v>
      </c>
      <c r="C98" s="124" t="s">
        <v>266</v>
      </c>
      <c r="D98" s="125" t="s">
        <v>640</v>
      </c>
      <c r="E98" s="125" t="s">
        <v>406</v>
      </c>
      <c r="F98" s="234"/>
      <c r="G98" s="207"/>
      <c r="H98" s="218"/>
      <c r="I98" s="219"/>
      <c r="J98" s="220"/>
      <c r="K98" s="207"/>
      <c r="L98" s="218"/>
      <c r="M98" s="221">
        <v>2.4</v>
      </c>
      <c r="N98" s="160" t="s">
        <v>383</v>
      </c>
    </row>
    <row r="99" spans="1:14" ht="30" customHeight="1" x14ac:dyDescent="0.2">
      <c r="A99" s="122" t="s">
        <v>641</v>
      </c>
      <c r="B99" s="296" t="s">
        <v>642</v>
      </c>
      <c r="C99" s="124" t="s">
        <v>643</v>
      </c>
      <c r="D99" s="125" t="s">
        <v>644</v>
      </c>
      <c r="E99" s="125" t="s">
        <v>645</v>
      </c>
      <c r="F99" s="217"/>
      <c r="G99" s="207"/>
      <c r="H99" s="218"/>
      <c r="I99" s="219"/>
      <c r="J99" s="220"/>
      <c r="K99" s="207"/>
      <c r="L99" s="218"/>
      <c r="M99" s="221">
        <v>0</v>
      </c>
      <c r="N99" s="160" t="s">
        <v>383</v>
      </c>
    </row>
    <row r="100" spans="1:14" ht="30" customHeight="1" x14ac:dyDescent="0.2">
      <c r="A100" s="122" t="s">
        <v>279</v>
      </c>
      <c r="B100" s="296" t="s">
        <v>646</v>
      </c>
      <c r="C100" s="124" t="s">
        <v>647</v>
      </c>
      <c r="D100" s="125" t="s">
        <v>648</v>
      </c>
      <c r="E100" s="125" t="s">
        <v>649</v>
      </c>
      <c r="F100" s="234"/>
      <c r="G100" s="207"/>
      <c r="H100" s="218"/>
      <c r="I100" s="219"/>
      <c r="J100" s="220"/>
      <c r="K100" s="207"/>
      <c r="L100" s="218"/>
      <c r="M100" s="221">
        <v>2.4</v>
      </c>
      <c r="N100" s="160" t="s">
        <v>383</v>
      </c>
    </row>
    <row r="101" spans="1:14" ht="30" customHeight="1" x14ac:dyDescent="0.2">
      <c r="A101" s="131" t="s">
        <v>280</v>
      </c>
      <c r="B101" s="296" t="s">
        <v>650</v>
      </c>
      <c r="C101" s="124" t="s">
        <v>609</v>
      </c>
      <c r="D101" s="125" t="s">
        <v>651</v>
      </c>
      <c r="E101" s="125" t="s">
        <v>652</v>
      </c>
      <c r="F101" s="234"/>
      <c r="G101" s="207"/>
      <c r="H101" s="218"/>
      <c r="I101" s="219"/>
      <c r="J101" s="220"/>
      <c r="K101" s="207"/>
      <c r="L101" s="218"/>
      <c r="M101" s="221">
        <v>2.4</v>
      </c>
      <c r="N101" s="160" t="s">
        <v>383</v>
      </c>
    </row>
    <row r="102" spans="1:14" ht="30" customHeight="1" x14ac:dyDescent="0.2">
      <c r="A102" s="122" t="s">
        <v>75</v>
      </c>
      <c r="B102" s="296" t="s">
        <v>653</v>
      </c>
      <c r="C102" s="124" t="s">
        <v>654</v>
      </c>
      <c r="D102" s="125" t="s">
        <v>655</v>
      </c>
      <c r="E102" s="125" t="s">
        <v>656</v>
      </c>
      <c r="F102" s="234"/>
      <c r="G102" s="207"/>
      <c r="H102" s="218"/>
      <c r="I102" s="219"/>
      <c r="J102" s="220"/>
      <c r="K102" s="207"/>
      <c r="L102" s="218"/>
      <c r="M102" s="221">
        <v>2.4</v>
      </c>
      <c r="N102" s="160" t="s">
        <v>383</v>
      </c>
    </row>
    <row r="103" spans="1:14" ht="30" customHeight="1" x14ac:dyDescent="0.2">
      <c r="A103" s="129" t="s">
        <v>281</v>
      </c>
      <c r="B103" s="296" t="s">
        <v>657</v>
      </c>
      <c r="C103" s="124" t="s">
        <v>658</v>
      </c>
      <c r="D103" s="125" t="s">
        <v>659</v>
      </c>
      <c r="E103" s="125" t="s">
        <v>660</v>
      </c>
      <c r="F103" s="234"/>
      <c r="G103" s="207"/>
      <c r="H103" s="218"/>
      <c r="I103" s="219"/>
      <c r="J103" s="220"/>
      <c r="K103" s="207"/>
      <c r="L103" s="218"/>
      <c r="M103" s="221">
        <v>2.4</v>
      </c>
      <c r="N103" s="160" t="s">
        <v>383</v>
      </c>
    </row>
    <row r="104" spans="1:14" ht="30" customHeight="1" x14ac:dyDescent="0.2">
      <c r="A104" s="129" t="s">
        <v>76</v>
      </c>
      <c r="B104" s="296" t="s">
        <v>345</v>
      </c>
      <c r="C104" s="124" t="s">
        <v>661</v>
      </c>
      <c r="D104" s="125" t="s">
        <v>662</v>
      </c>
      <c r="E104" s="125" t="s">
        <v>424</v>
      </c>
      <c r="F104" s="234"/>
      <c r="G104" s="207"/>
      <c r="H104" s="218"/>
      <c r="I104" s="219"/>
      <c r="J104" s="220"/>
      <c r="K104" s="207"/>
      <c r="L104" s="218"/>
      <c r="M104" s="221">
        <v>2.4</v>
      </c>
      <c r="N104" s="160" t="s">
        <v>383</v>
      </c>
    </row>
    <row r="105" spans="1:14" ht="30" customHeight="1" x14ac:dyDescent="0.2">
      <c r="A105" s="129" t="s">
        <v>282</v>
      </c>
      <c r="B105" s="296" t="s">
        <v>346</v>
      </c>
      <c r="C105" s="124" t="s">
        <v>663</v>
      </c>
      <c r="D105" s="125" t="s">
        <v>664</v>
      </c>
      <c r="E105" s="125" t="s">
        <v>665</v>
      </c>
      <c r="F105" s="234"/>
      <c r="G105" s="207"/>
      <c r="H105" s="218"/>
      <c r="I105" s="219"/>
      <c r="J105" s="220"/>
      <c r="K105" s="207"/>
      <c r="L105" s="218"/>
      <c r="M105" s="221">
        <v>2.4</v>
      </c>
      <c r="N105" s="160" t="s">
        <v>383</v>
      </c>
    </row>
    <row r="106" spans="1:14" ht="30" customHeight="1" x14ac:dyDescent="0.2">
      <c r="A106" s="129" t="s">
        <v>283</v>
      </c>
      <c r="B106" s="296" t="s">
        <v>347</v>
      </c>
      <c r="C106" s="124" t="s">
        <v>666</v>
      </c>
      <c r="D106" s="125" t="s">
        <v>667</v>
      </c>
      <c r="E106" s="125" t="s">
        <v>668</v>
      </c>
      <c r="F106" s="234"/>
      <c r="G106" s="207"/>
      <c r="H106" s="218"/>
      <c r="I106" s="219"/>
      <c r="J106" s="220"/>
      <c r="K106" s="207"/>
      <c r="L106" s="218"/>
      <c r="M106" s="221">
        <v>2.4</v>
      </c>
      <c r="N106" s="160" t="s">
        <v>383</v>
      </c>
    </row>
    <row r="107" spans="1:14" ht="30" customHeight="1" x14ac:dyDescent="0.2">
      <c r="A107" s="129" t="s">
        <v>284</v>
      </c>
      <c r="B107" s="296" t="s">
        <v>348</v>
      </c>
      <c r="C107" s="124" t="s">
        <v>669</v>
      </c>
      <c r="D107" s="125" t="s">
        <v>670</v>
      </c>
      <c r="E107" s="125" t="s">
        <v>671</v>
      </c>
      <c r="F107" s="270"/>
      <c r="G107" s="207"/>
      <c r="H107" s="203"/>
      <c r="I107" s="208"/>
      <c r="J107" s="205"/>
      <c r="K107" s="207"/>
      <c r="L107" s="203"/>
      <c r="M107" s="127">
        <v>2.4</v>
      </c>
      <c r="N107" s="160" t="s">
        <v>383</v>
      </c>
    </row>
    <row r="108" spans="1:14" ht="30" customHeight="1" x14ac:dyDescent="0.2">
      <c r="A108" s="129" t="s">
        <v>672</v>
      </c>
      <c r="B108" s="296" t="s">
        <v>425</v>
      </c>
      <c r="C108" s="124" t="s">
        <v>426</v>
      </c>
      <c r="D108" s="125" t="s">
        <v>673</v>
      </c>
      <c r="E108" s="125" t="s">
        <v>674</v>
      </c>
      <c r="F108" s="212"/>
      <c r="G108" s="207"/>
      <c r="H108" s="203"/>
      <c r="I108" s="208"/>
      <c r="J108" s="205"/>
      <c r="K108" s="207"/>
      <c r="L108" s="203"/>
      <c r="M108" s="127">
        <v>2.4</v>
      </c>
      <c r="N108" s="160" t="s">
        <v>383</v>
      </c>
    </row>
    <row r="109" spans="1:14" ht="30" customHeight="1" x14ac:dyDescent="0.2">
      <c r="A109" s="268" t="s">
        <v>675</v>
      </c>
      <c r="B109" s="296" t="s">
        <v>676</v>
      </c>
      <c r="C109" s="124" t="s">
        <v>485</v>
      </c>
      <c r="D109" s="125" t="s">
        <v>677</v>
      </c>
      <c r="E109" s="125" t="s">
        <v>678</v>
      </c>
      <c r="F109" s="212"/>
      <c r="G109" s="207"/>
      <c r="H109" s="203"/>
      <c r="I109" s="208"/>
      <c r="J109" s="205"/>
      <c r="K109" s="207"/>
      <c r="L109" s="203"/>
      <c r="M109" s="127">
        <v>2.4</v>
      </c>
      <c r="N109" s="160" t="s">
        <v>383</v>
      </c>
    </row>
    <row r="110" spans="1:14" ht="30" customHeight="1" x14ac:dyDescent="0.2">
      <c r="A110" s="129" t="s">
        <v>285</v>
      </c>
      <c r="B110" s="296" t="s">
        <v>679</v>
      </c>
      <c r="C110" s="124" t="s">
        <v>680</v>
      </c>
      <c r="D110" s="125" t="s">
        <v>681</v>
      </c>
      <c r="E110" s="125" t="s">
        <v>682</v>
      </c>
      <c r="F110" s="212"/>
      <c r="G110" s="207"/>
      <c r="H110" s="203"/>
      <c r="I110" s="208"/>
      <c r="J110" s="205"/>
      <c r="K110" s="207"/>
      <c r="L110" s="203"/>
      <c r="M110" s="127">
        <v>2.4</v>
      </c>
      <c r="N110" s="160" t="s">
        <v>383</v>
      </c>
    </row>
    <row r="111" spans="1:14" ht="30" customHeight="1" x14ac:dyDescent="0.2">
      <c r="A111" s="129" t="s">
        <v>72</v>
      </c>
      <c r="B111" s="296" t="s">
        <v>349</v>
      </c>
      <c r="C111" s="124" t="s">
        <v>286</v>
      </c>
      <c r="D111" s="125" t="s">
        <v>683</v>
      </c>
      <c r="E111" s="125" t="s">
        <v>684</v>
      </c>
      <c r="F111" s="210">
        <v>0.628</v>
      </c>
      <c r="G111" s="207"/>
      <c r="H111" s="203"/>
      <c r="I111" s="208"/>
      <c r="J111" s="205"/>
      <c r="K111" s="207"/>
      <c r="L111" s="203"/>
      <c r="M111" s="127">
        <v>2.4</v>
      </c>
      <c r="N111" s="160" t="s">
        <v>383</v>
      </c>
    </row>
    <row r="112" spans="1:14" ht="30" customHeight="1" x14ac:dyDescent="0.2">
      <c r="A112" s="232" t="s">
        <v>737</v>
      </c>
      <c r="B112" s="296" t="s">
        <v>736</v>
      </c>
      <c r="C112" s="231" t="s">
        <v>748</v>
      </c>
      <c r="D112" s="125" t="s">
        <v>749</v>
      </c>
      <c r="E112" s="125" t="s">
        <v>750</v>
      </c>
      <c r="F112" s="210"/>
      <c r="G112" s="207"/>
      <c r="H112" s="203"/>
      <c r="I112" s="208"/>
      <c r="J112" s="205"/>
      <c r="K112" s="207"/>
      <c r="L112" s="203"/>
      <c r="M112" s="127"/>
      <c r="N112" s="160"/>
    </row>
    <row r="113" spans="1:14" ht="30" customHeight="1" x14ac:dyDescent="0.2">
      <c r="A113" s="129" t="s">
        <v>288</v>
      </c>
      <c r="B113" s="296" t="s">
        <v>351</v>
      </c>
      <c r="C113" s="124" t="s">
        <v>685</v>
      </c>
      <c r="D113" s="125" t="s">
        <v>686</v>
      </c>
      <c r="E113" s="125" t="s">
        <v>687</v>
      </c>
      <c r="F113" s="212"/>
      <c r="G113" s="207"/>
      <c r="H113" s="203"/>
      <c r="I113" s="208"/>
      <c r="J113" s="205"/>
      <c r="K113" s="207"/>
      <c r="L113" s="203"/>
      <c r="M113" s="127">
        <v>2.4</v>
      </c>
      <c r="N113" s="160" t="s">
        <v>383</v>
      </c>
    </row>
    <row r="114" spans="1:14" s="22" customFormat="1" ht="30" customHeight="1" x14ac:dyDescent="0.2">
      <c r="A114" s="131" t="s">
        <v>289</v>
      </c>
      <c r="B114" s="296" t="s">
        <v>350</v>
      </c>
      <c r="C114" s="124" t="s">
        <v>688</v>
      </c>
      <c r="D114" s="125" t="s">
        <v>689</v>
      </c>
      <c r="E114" s="125" t="s">
        <v>690</v>
      </c>
      <c r="F114" s="212"/>
      <c r="G114" s="207"/>
      <c r="H114" s="203"/>
      <c r="I114" s="208"/>
      <c r="J114" s="205"/>
      <c r="K114" s="207"/>
      <c r="L114" s="203"/>
      <c r="M114" s="127">
        <v>2.4</v>
      </c>
      <c r="N114" s="160" t="s">
        <v>383</v>
      </c>
    </row>
    <row r="115" spans="1:14" ht="30" customHeight="1" x14ac:dyDescent="0.2">
      <c r="A115" s="232" t="s">
        <v>722</v>
      </c>
      <c r="B115" s="296" t="s">
        <v>723</v>
      </c>
      <c r="C115" s="231" t="s">
        <v>748</v>
      </c>
      <c r="D115" s="125" t="s">
        <v>749</v>
      </c>
      <c r="E115" s="125" t="s">
        <v>750</v>
      </c>
      <c r="F115" s="210"/>
      <c r="G115" s="207"/>
      <c r="H115" s="203"/>
      <c r="I115" s="208"/>
      <c r="J115" s="205"/>
      <c r="K115" s="207"/>
      <c r="L115" s="203"/>
      <c r="M115" s="127"/>
      <c r="N115" s="160"/>
    </row>
    <row r="116" spans="1:14" s="22" customFormat="1" ht="30" customHeight="1" x14ac:dyDescent="0.2">
      <c r="A116" s="131" t="s">
        <v>290</v>
      </c>
      <c r="B116" s="296" t="s">
        <v>691</v>
      </c>
      <c r="C116" s="124"/>
      <c r="D116" s="125"/>
      <c r="E116" s="125" t="s">
        <v>692</v>
      </c>
      <c r="F116" s="212"/>
      <c r="G116" s="207"/>
      <c r="H116" s="203"/>
      <c r="I116" s="208"/>
      <c r="J116" s="205"/>
      <c r="K116" s="207"/>
      <c r="L116" s="203"/>
      <c r="M116" s="127">
        <v>2.4</v>
      </c>
      <c r="N116" s="160" t="s">
        <v>383</v>
      </c>
    </row>
    <row r="117" spans="1:14" ht="30" customHeight="1" x14ac:dyDescent="0.2">
      <c r="A117" s="131" t="s">
        <v>142</v>
      </c>
      <c r="B117" s="296" t="s">
        <v>352</v>
      </c>
      <c r="C117" s="124" t="s">
        <v>693</v>
      </c>
      <c r="D117" s="125" t="s">
        <v>694</v>
      </c>
      <c r="E117" s="125" t="s">
        <v>695</v>
      </c>
      <c r="F117" s="212"/>
      <c r="G117" s="207"/>
      <c r="H117" s="203"/>
      <c r="I117" s="208"/>
      <c r="J117" s="205"/>
      <c r="K117" s="207"/>
      <c r="L117" s="203"/>
      <c r="M117" s="127">
        <v>2.4</v>
      </c>
      <c r="N117" s="160" t="s">
        <v>383</v>
      </c>
    </row>
    <row r="118" spans="1:14" s="128" customFormat="1" ht="30" customHeight="1" x14ac:dyDescent="0.2">
      <c r="A118" s="131" t="s">
        <v>696</v>
      </c>
      <c r="B118" s="296" t="s">
        <v>697</v>
      </c>
      <c r="C118" s="124"/>
      <c r="D118" s="125" t="s">
        <v>698</v>
      </c>
      <c r="E118" s="125"/>
      <c r="F118" s="212"/>
      <c r="G118" s="207"/>
      <c r="H118" s="203"/>
      <c r="I118" s="208"/>
      <c r="J118" s="205"/>
      <c r="K118" s="207"/>
      <c r="L118" s="203"/>
      <c r="M118" s="127">
        <v>2.4</v>
      </c>
      <c r="N118" s="160" t="s">
        <v>383</v>
      </c>
    </row>
    <row r="119" spans="1:14" ht="30" customHeight="1" x14ac:dyDescent="0.2">
      <c r="A119" s="131" t="s">
        <v>699</v>
      </c>
      <c r="B119" s="296" t="s">
        <v>700</v>
      </c>
      <c r="C119" s="124"/>
      <c r="D119" s="125" t="s">
        <v>698</v>
      </c>
      <c r="E119" s="125" t="s">
        <v>701</v>
      </c>
      <c r="F119" s="212"/>
      <c r="G119" s="207"/>
      <c r="H119" s="203"/>
      <c r="I119" s="208"/>
      <c r="J119" s="205"/>
      <c r="K119" s="207"/>
      <c r="L119" s="203"/>
      <c r="M119" s="127">
        <v>2.4</v>
      </c>
      <c r="N119" s="160" t="s">
        <v>383</v>
      </c>
    </row>
    <row r="120" spans="1:14" ht="30" customHeight="1" x14ac:dyDescent="0.2">
      <c r="A120" s="131" t="s">
        <v>702</v>
      </c>
      <c r="B120" s="296" t="s">
        <v>703</v>
      </c>
      <c r="C120" s="124" t="s">
        <v>704</v>
      </c>
      <c r="D120" s="125" t="s">
        <v>705</v>
      </c>
      <c r="E120" s="125" t="s">
        <v>706</v>
      </c>
      <c r="F120" s="212"/>
      <c r="G120" s="207"/>
      <c r="H120" s="203"/>
      <c r="I120" s="208"/>
      <c r="J120" s="205"/>
      <c r="K120" s="207"/>
      <c r="L120" s="203"/>
      <c r="M120" s="127">
        <v>2.4</v>
      </c>
      <c r="N120" s="160" t="s">
        <v>383</v>
      </c>
    </row>
    <row r="121" spans="1:14" ht="30" customHeight="1" x14ac:dyDescent="0.2">
      <c r="A121" s="131" t="s">
        <v>291</v>
      </c>
      <c r="B121" s="296" t="s">
        <v>355</v>
      </c>
      <c r="C121" s="124" t="s">
        <v>707</v>
      </c>
      <c r="D121" s="125" t="s">
        <v>708</v>
      </c>
      <c r="E121" s="125" t="s">
        <v>709</v>
      </c>
      <c r="F121" s="212"/>
      <c r="G121" s="207"/>
      <c r="H121" s="203"/>
      <c r="I121" s="208"/>
      <c r="J121" s="205"/>
      <c r="K121" s="207"/>
      <c r="L121" s="203"/>
      <c r="M121" s="127">
        <v>2.4</v>
      </c>
      <c r="N121" s="160" t="s">
        <v>383</v>
      </c>
    </row>
    <row r="122" spans="1:14" ht="30" customHeight="1" x14ac:dyDescent="0.2">
      <c r="A122" s="122" t="s">
        <v>74</v>
      </c>
      <c r="B122" s="296" t="s">
        <v>354</v>
      </c>
      <c r="C122" s="124" t="s">
        <v>402</v>
      </c>
      <c r="D122" s="125" t="s">
        <v>403</v>
      </c>
      <c r="E122" s="125" t="s">
        <v>404</v>
      </c>
      <c r="F122" s="234"/>
      <c r="G122" s="207"/>
      <c r="H122" s="218"/>
      <c r="I122" s="219"/>
      <c r="J122" s="220"/>
      <c r="K122" s="207"/>
      <c r="L122" s="218"/>
      <c r="M122" s="221">
        <v>2.4</v>
      </c>
      <c r="N122" s="160" t="s">
        <v>383</v>
      </c>
    </row>
    <row r="123" spans="1:14" ht="30" customHeight="1" x14ac:dyDescent="0.2">
      <c r="A123" s="131" t="s">
        <v>292</v>
      </c>
      <c r="B123" s="296" t="s">
        <v>710</v>
      </c>
      <c r="C123" s="124"/>
      <c r="D123" s="125" t="s">
        <v>293</v>
      </c>
      <c r="E123" s="125" t="s">
        <v>711</v>
      </c>
      <c r="F123" s="217">
        <v>0.628</v>
      </c>
      <c r="G123" s="207"/>
      <c r="H123" s="218"/>
      <c r="I123" s="219"/>
      <c r="J123" s="220"/>
      <c r="K123" s="207"/>
      <c r="L123" s="218"/>
      <c r="M123" s="221">
        <v>2.4</v>
      </c>
      <c r="N123" s="160" t="s">
        <v>383</v>
      </c>
    </row>
    <row r="124" spans="1:14" ht="30" customHeight="1" x14ac:dyDescent="0.2">
      <c r="A124" s="131" t="s">
        <v>294</v>
      </c>
      <c r="B124" s="296" t="s">
        <v>353</v>
      </c>
      <c r="C124" s="124" t="s">
        <v>712</v>
      </c>
      <c r="D124" s="125" t="s">
        <v>295</v>
      </c>
      <c r="E124" s="125" t="s">
        <v>296</v>
      </c>
      <c r="F124" s="217">
        <v>0.628</v>
      </c>
      <c r="G124" s="207"/>
      <c r="H124" s="218"/>
      <c r="I124" s="219"/>
      <c r="J124" s="220"/>
      <c r="K124" s="207"/>
      <c r="L124" s="218"/>
      <c r="M124" s="221">
        <v>2.4</v>
      </c>
      <c r="N124" s="160" t="s">
        <v>383</v>
      </c>
    </row>
    <row r="125" spans="1:14" ht="30" customHeight="1" x14ac:dyDescent="0.2">
      <c r="A125" s="160"/>
      <c r="B125" s="296"/>
      <c r="C125" s="231"/>
      <c r="D125" s="125"/>
      <c r="E125" s="125"/>
      <c r="F125" s="217"/>
      <c r="G125" s="207"/>
      <c r="H125" s="218"/>
      <c r="I125" s="219"/>
      <c r="J125" s="220"/>
      <c r="K125" s="207"/>
      <c r="L125" s="218"/>
      <c r="M125" s="221"/>
      <c r="N125" s="160"/>
    </row>
    <row r="126" spans="1:14" ht="30" customHeight="1" x14ac:dyDescent="0.2">
      <c r="A126" s="160"/>
      <c r="B126" s="296"/>
      <c r="C126" s="231"/>
      <c r="D126" s="125"/>
      <c r="E126" s="125"/>
      <c r="F126" s="217"/>
      <c r="G126" s="207"/>
      <c r="H126" s="218"/>
      <c r="I126" s="219"/>
      <c r="J126" s="220"/>
      <c r="K126" s="207"/>
      <c r="L126" s="218"/>
      <c r="M126" s="221"/>
      <c r="N126" s="160"/>
    </row>
    <row r="127" spans="1:14" ht="30" customHeight="1" x14ac:dyDescent="0.2">
      <c r="A127" s="160"/>
      <c r="B127" s="296"/>
      <c r="C127" s="231"/>
      <c r="D127" s="125"/>
      <c r="E127" s="125"/>
      <c r="F127" s="217"/>
      <c r="G127" s="207"/>
      <c r="H127" s="218"/>
      <c r="I127" s="219"/>
      <c r="J127" s="220"/>
      <c r="K127" s="207"/>
      <c r="L127" s="218"/>
      <c r="M127" s="221"/>
      <c r="N127" s="160"/>
    </row>
    <row r="128" spans="1:14" ht="30" customHeight="1" x14ac:dyDescent="0.2">
      <c r="A128" s="160"/>
      <c r="B128" s="296"/>
      <c r="C128" s="231"/>
      <c r="D128" s="125"/>
      <c r="E128" s="125"/>
      <c r="F128" s="217"/>
      <c r="G128" s="207"/>
      <c r="H128" s="218"/>
      <c r="I128" s="219"/>
      <c r="J128" s="220"/>
      <c r="K128" s="207"/>
      <c r="L128" s="218"/>
      <c r="M128" s="221"/>
      <c r="N128" s="160"/>
    </row>
    <row r="129" spans="1:14" ht="30" customHeight="1" x14ac:dyDescent="0.2">
      <c r="A129" s="160"/>
      <c r="B129" s="296"/>
      <c r="C129" s="231"/>
      <c r="D129" s="125"/>
      <c r="E129" s="125"/>
      <c r="F129" s="217"/>
      <c r="G129" s="207"/>
      <c r="H129" s="218"/>
      <c r="I129" s="219"/>
      <c r="J129" s="220"/>
      <c r="K129" s="207"/>
      <c r="L129" s="218"/>
      <c r="M129" s="221"/>
      <c r="N129" s="160"/>
    </row>
    <row r="130" spans="1:14" ht="30" customHeight="1" x14ac:dyDescent="0.2">
      <c r="A130" s="160"/>
      <c r="B130" s="296"/>
      <c r="C130" s="231"/>
      <c r="D130" s="125"/>
      <c r="E130" s="125"/>
      <c r="F130" s="217"/>
      <c r="G130" s="207"/>
      <c r="H130" s="218"/>
      <c r="I130" s="219"/>
      <c r="J130" s="220"/>
      <c r="K130" s="207"/>
      <c r="L130" s="218"/>
      <c r="M130" s="221"/>
      <c r="N130" s="160"/>
    </row>
    <row r="131" spans="1:14" ht="30" customHeight="1" x14ac:dyDescent="0.2">
      <c r="A131" s="43"/>
    </row>
    <row r="132" spans="1:14" ht="30" customHeight="1" x14ac:dyDescent="0.2">
      <c r="A132" s="43"/>
    </row>
    <row r="133" spans="1:14" ht="30" customHeight="1" x14ac:dyDescent="0.2">
      <c r="A133" s="43"/>
    </row>
    <row r="134" spans="1:14" ht="30" customHeight="1" x14ac:dyDescent="0.2">
      <c r="A134" s="43"/>
    </row>
    <row r="135" spans="1:14" ht="30" customHeight="1" x14ac:dyDescent="0.2">
      <c r="A135" s="43"/>
    </row>
    <row r="136" spans="1:14" ht="30" customHeight="1" x14ac:dyDescent="0.2">
      <c r="A136" s="43"/>
    </row>
    <row r="137" spans="1:14" ht="30" customHeight="1" x14ac:dyDescent="0.2">
      <c r="A137" s="43"/>
    </row>
    <row r="138" spans="1:14" ht="30" customHeight="1" x14ac:dyDescent="0.2">
      <c r="A138" s="43"/>
    </row>
    <row r="139" spans="1:14" x14ac:dyDescent="0.2">
      <c r="A139" s="43"/>
    </row>
    <row r="140" spans="1:14" x14ac:dyDescent="0.2">
      <c r="A140" s="43"/>
    </row>
    <row r="141" spans="1:14" x14ac:dyDescent="0.2">
      <c r="A141" s="43"/>
    </row>
    <row r="142" spans="1:14" x14ac:dyDescent="0.2">
      <c r="A142" s="43"/>
    </row>
    <row r="143" spans="1:14" x14ac:dyDescent="0.2">
      <c r="A143" s="43"/>
    </row>
    <row r="144" spans="1:14" x14ac:dyDescent="0.2">
      <c r="A144" s="43"/>
    </row>
    <row r="145" spans="1:1" x14ac:dyDescent="0.2">
      <c r="A145" s="43"/>
    </row>
    <row r="146" spans="1:1" x14ac:dyDescent="0.2">
      <c r="A146" s="43"/>
    </row>
    <row r="147" spans="1:1" x14ac:dyDescent="0.2">
      <c r="A147" s="43"/>
    </row>
    <row r="148" spans="1:1" x14ac:dyDescent="0.2">
      <c r="A148" s="43"/>
    </row>
    <row r="149" spans="1:1" x14ac:dyDescent="0.2">
      <c r="A149" s="43"/>
    </row>
    <row r="150" spans="1:1" x14ac:dyDescent="0.2">
      <c r="A150" s="43"/>
    </row>
    <row r="151" spans="1:1" x14ac:dyDescent="0.2">
      <c r="A151" s="43"/>
    </row>
    <row r="152" spans="1:1" x14ac:dyDescent="0.2">
      <c r="A152" s="43"/>
    </row>
    <row r="153" spans="1:1" x14ac:dyDescent="0.2">
      <c r="A153" s="43"/>
    </row>
    <row r="154" spans="1:1" x14ac:dyDescent="0.2">
      <c r="A154" s="43"/>
    </row>
    <row r="155" spans="1:1" x14ac:dyDescent="0.2">
      <c r="A155" s="43"/>
    </row>
    <row r="156" spans="1:1" x14ac:dyDescent="0.2">
      <c r="A156" s="43"/>
    </row>
    <row r="157" spans="1:1" x14ac:dyDescent="0.2">
      <c r="A157" s="43"/>
    </row>
    <row r="158" spans="1:1" x14ac:dyDescent="0.2">
      <c r="A158" s="43"/>
    </row>
    <row r="159" spans="1:1" x14ac:dyDescent="0.2">
      <c r="A159" s="43"/>
    </row>
    <row r="160" spans="1:1" x14ac:dyDescent="0.2">
      <c r="A160" s="43"/>
    </row>
    <row r="161" spans="1:1" x14ac:dyDescent="0.2">
      <c r="A161" s="43"/>
    </row>
    <row r="162" spans="1:1" x14ac:dyDescent="0.2">
      <c r="A162" s="43"/>
    </row>
    <row r="163" spans="1:1" x14ac:dyDescent="0.2">
      <c r="A163" s="43"/>
    </row>
    <row r="164" spans="1:1" x14ac:dyDescent="0.2">
      <c r="A164" s="43"/>
    </row>
    <row r="165" spans="1:1" x14ac:dyDescent="0.2">
      <c r="A165" s="43"/>
    </row>
    <row r="166" spans="1:1" x14ac:dyDescent="0.2">
      <c r="A166" s="43"/>
    </row>
    <row r="167" spans="1:1" x14ac:dyDescent="0.2">
      <c r="A167" s="43"/>
    </row>
    <row r="168" spans="1:1" x14ac:dyDescent="0.2">
      <c r="A168" s="43"/>
    </row>
    <row r="169" spans="1:1" x14ac:dyDescent="0.2">
      <c r="A169" s="43"/>
    </row>
    <row r="170" spans="1:1" x14ac:dyDescent="0.2">
      <c r="A170" s="43"/>
    </row>
  </sheetData>
  <sortState ref="A3:N127">
    <sortCondition ref="A3"/>
  </sortState>
  <phoneticPr fontId="0" type="noConversion"/>
  <dataValidations count="1">
    <dataValidation type="list" showInputMessage="1" showErrorMessage="1" sqref="O116:IV116">
      <formula1>$A$9:$A$116</formula1>
    </dataValidation>
  </dataValidations>
  <printOptions horizontalCentered="1" verticalCentered="1"/>
  <pageMargins left="0" right="0" top="0" bottom="0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showGridLines="0" showRowColHeaders="0" tabSelected="1" zoomScaleNormal="100" workbookViewId="0">
      <selection sqref="A1:AV1"/>
    </sheetView>
  </sheetViews>
  <sheetFormatPr defaultRowHeight="12.75" x14ac:dyDescent="0.2"/>
  <cols>
    <col min="1" max="1" width="3.28515625" style="20" customWidth="1"/>
    <col min="2" max="2" width="2" style="20" customWidth="1"/>
    <col min="3" max="3" width="2.7109375" style="20" customWidth="1"/>
    <col min="4" max="4" width="2.85546875" style="20" customWidth="1"/>
    <col min="5" max="5" width="2.7109375" style="20" customWidth="1"/>
    <col min="6" max="6" width="3.5703125" style="20" customWidth="1"/>
    <col min="7" max="7" width="2.42578125" style="20" customWidth="1"/>
    <col min="8" max="8" width="3.28515625" style="20" customWidth="1"/>
    <col min="9" max="9" width="8.28515625" style="20" hidden="1" customWidth="1"/>
    <col min="10" max="10" width="11.28515625" style="20" hidden="1" customWidth="1"/>
    <col min="11" max="11" width="3.140625" style="20" customWidth="1"/>
    <col min="12" max="12" width="2.5703125" style="20" customWidth="1"/>
    <col min="13" max="13" width="2.7109375" style="20" customWidth="1"/>
    <col min="14" max="15" width="2" style="20" customWidth="1"/>
    <col min="16" max="16" width="2.7109375" style="20" customWidth="1"/>
    <col min="17" max="17" width="2.140625" style="20" customWidth="1"/>
    <col min="18" max="18" width="14.42578125" style="20" hidden="1" customWidth="1"/>
    <col min="19" max="19" width="17" style="20" hidden="1" customWidth="1"/>
    <col min="20" max="20" width="8" style="20" hidden="1" customWidth="1"/>
    <col min="21" max="21" width="2.28515625" style="20" customWidth="1"/>
    <col min="22" max="23" width="2.28515625" style="20" hidden="1" customWidth="1"/>
    <col min="24" max="28" width="2.28515625" style="20" customWidth="1"/>
    <col min="29" max="29" width="3.140625" style="20" customWidth="1"/>
    <col min="30" max="30" width="2.5703125" style="20" customWidth="1"/>
    <col min="31" max="32" width="2.28515625" style="20" customWidth="1"/>
    <col min="33" max="33" width="3" style="20" customWidth="1"/>
    <col min="34" max="34" width="2.7109375" style="20" customWidth="1"/>
    <col min="35" max="35" width="2.5703125" style="20" customWidth="1"/>
    <col min="36" max="41" width="2.28515625" style="20" customWidth="1"/>
    <col min="42" max="42" width="3" style="20" customWidth="1"/>
    <col min="43" max="43" width="2.28515625" style="20" customWidth="1"/>
    <col min="44" max="45" width="3.28515625" style="20" customWidth="1"/>
    <col min="46" max="46" width="2.28515625" style="20" customWidth="1"/>
    <col min="47" max="47" width="3" style="20" customWidth="1"/>
    <col min="48" max="48" width="2.7109375" style="20" customWidth="1"/>
    <col min="49" max="49" width="0.7109375" style="20" customWidth="1"/>
    <col min="50" max="50" width="0.5703125" style="20" customWidth="1"/>
    <col min="51" max="16384" width="9.140625" style="20"/>
  </cols>
  <sheetData>
    <row r="1" spans="1:49" ht="21.75" customHeight="1" thickBot="1" x14ac:dyDescent="0.25">
      <c r="A1" s="754" t="s">
        <v>5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4"/>
      <c r="AM1" s="754"/>
      <c r="AN1" s="754"/>
      <c r="AO1" s="754"/>
      <c r="AP1" s="754"/>
      <c r="AQ1" s="754"/>
      <c r="AR1" s="754"/>
      <c r="AS1" s="754"/>
      <c r="AT1" s="754"/>
      <c r="AU1" s="755"/>
      <c r="AV1" s="755"/>
    </row>
    <row r="2" spans="1:49" ht="15" customHeight="1" x14ac:dyDescent="0.2">
      <c r="A2" s="756" t="s">
        <v>54</v>
      </c>
      <c r="B2" s="757"/>
      <c r="C2" s="760"/>
      <c r="D2" s="760"/>
      <c r="E2" s="760"/>
      <c r="F2" s="760"/>
      <c r="G2" s="760"/>
      <c r="H2" s="761" t="s">
        <v>0</v>
      </c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3" t="s">
        <v>902</v>
      </c>
      <c r="Z2" s="764"/>
      <c r="AA2" s="764"/>
      <c r="AB2" s="764"/>
      <c r="AC2" s="764"/>
      <c r="AD2" s="764"/>
      <c r="AE2" s="761" t="s">
        <v>1</v>
      </c>
      <c r="AF2" s="762"/>
      <c r="AG2" s="762"/>
      <c r="AH2" s="762"/>
      <c r="AI2" s="762"/>
      <c r="AJ2" s="762"/>
      <c r="AK2" s="762"/>
      <c r="AL2" s="766" t="s">
        <v>903</v>
      </c>
      <c r="AM2" s="766"/>
      <c r="AN2" s="766"/>
      <c r="AO2" s="766"/>
      <c r="AP2" s="766"/>
      <c r="AQ2" s="766"/>
      <c r="AR2" s="766"/>
      <c r="AS2" s="766"/>
      <c r="AT2" s="766"/>
      <c r="AU2" s="766"/>
      <c r="AV2" s="767"/>
      <c r="AW2" s="29"/>
    </row>
    <row r="3" spans="1:49" ht="15" customHeight="1" x14ac:dyDescent="0.2">
      <c r="A3" s="758"/>
      <c r="B3" s="759"/>
      <c r="C3" s="769" t="str">
        <f>IF(C2="","",(TEXT(C2,"dddd")))</f>
        <v/>
      </c>
      <c r="D3" s="770"/>
      <c r="E3" s="770"/>
      <c r="F3" s="770"/>
      <c r="G3" s="770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65"/>
      <c r="Z3" s="765"/>
      <c r="AA3" s="765"/>
      <c r="AB3" s="765"/>
      <c r="AC3" s="765"/>
      <c r="AD3" s="765"/>
      <c r="AE3" s="759"/>
      <c r="AF3" s="759"/>
      <c r="AG3" s="759"/>
      <c r="AH3" s="759"/>
      <c r="AI3" s="759"/>
      <c r="AJ3" s="759"/>
      <c r="AK3" s="759"/>
      <c r="AL3" s="765"/>
      <c r="AM3" s="765"/>
      <c r="AN3" s="765"/>
      <c r="AO3" s="765"/>
      <c r="AP3" s="765"/>
      <c r="AQ3" s="765"/>
      <c r="AR3" s="765"/>
      <c r="AS3" s="765"/>
      <c r="AT3" s="765"/>
      <c r="AU3" s="765"/>
      <c r="AV3" s="768"/>
      <c r="AW3" s="29"/>
    </row>
    <row r="4" spans="1:49" ht="20.100000000000001" customHeight="1" x14ac:dyDescent="0.2">
      <c r="A4" s="789" t="s">
        <v>2</v>
      </c>
      <c r="B4" s="759"/>
      <c r="C4" s="759"/>
      <c r="D4" s="759"/>
      <c r="E4" s="709"/>
      <c r="F4" s="710"/>
      <c r="G4" s="711"/>
      <c r="H4" s="712" t="s">
        <v>51</v>
      </c>
      <c r="I4" s="364"/>
      <c r="J4" s="364"/>
      <c r="K4" s="364"/>
      <c r="L4" s="364"/>
      <c r="M4" s="364"/>
      <c r="N4" s="364"/>
      <c r="O4" s="713"/>
      <c r="P4" s="714"/>
      <c r="Q4" s="714"/>
      <c r="R4" s="714"/>
      <c r="S4" s="714"/>
      <c r="T4" s="714"/>
      <c r="U4" s="715"/>
      <c r="V4" s="30"/>
      <c r="W4" s="30"/>
      <c r="X4" s="345" t="s">
        <v>3</v>
      </c>
      <c r="Y4" s="716" t="s">
        <v>905</v>
      </c>
      <c r="Z4" s="717"/>
      <c r="AA4" s="718" t="s">
        <v>50</v>
      </c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73" t="str">
        <f>IF(Y4="","",VLOOKUP($Y$4,ATDATA!$A$3:$X$86,9,0))</f>
        <v>N64GT</v>
      </c>
      <c r="AM4" s="376"/>
      <c r="AN4" s="376"/>
      <c r="AO4" s="376"/>
      <c r="AP4" s="376"/>
      <c r="AQ4" s="376"/>
      <c r="AR4" s="376"/>
      <c r="AS4" s="376"/>
      <c r="AT4" s="376"/>
      <c r="AU4" s="376"/>
      <c r="AV4" s="777"/>
    </row>
    <row r="5" spans="1:49" ht="20.100000000000001" customHeight="1" x14ac:dyDescent="0.2">
      <c r="A5" s="778" t="s">
        <v>53</v>
      </c>
      <c r="B5" s="779"/>
      <c r="C5" s="779"/>
      <c r="D5" s="779"/>
      <c r="E5" s="779"/>
      <c r="F5" s="364"/>
      <c r="G5" s="780">
        <f>IF(Y4="","",VLOOKUP($Y$4,ATDATA!$A$3:$X$86,10,0))</f>
        <v>0</v>
      </c>
      <c r="H5" s="781"/>
      <c r="I5" s="781"/>
      <c r="J5" s="781"/>
      <c r="K5" s="781"/>
      <c r="L5" s="782"/>
      <c r="M5" s="783" t="s">
        <v>4</v>
      </c>
      <c r="N5" s="784"/>
      <c r="O5" s="784"/>
      <c r="P5" s="784"/>
      <c r="Q5" s="784"/>
      <c r="R5" s="346"/>
      <c r="S5" s="346"/>
      <c r="T5" s="346"/>
      <c r="U5" s="373">
        <f>IF(Y4="","",VLOOKUP($Y$4,ATDATA!$A$3:$X$86,18,0))</f>
        <v>0</v>
      </c>
      <c r="V5" s="376"/>
      <c r="W5" s="376"/>
      <c r="X5" s="376"/>
      <c r="Y5" s="376"/>
      <c r="Z5" s="377"/>
      <c r="AA5" s="718" t="s">
        <v>25</v>
      </c>
      <c r="AB5" s="359"/>
      <c r="AC5" s="359"/>
      <c r="AD5" s="364"/>
      <c r="AE5" s="785">
        <f>IF(Y4="","",VLOOKUP(Y4,ATDATA!$A$3:$X$86,19,0))</f>
        <v>0</v>
      </c>
      <c r="AF5" s="786"/>
      <c r="AG5" s="786"/>
      <c r="AH5" s="786"/>
      <c r="AI5" s="787"/>
      <c r="AJ5" s="773" t="s">
        <v>7</v>
      </c>
      <c r="AK5" s="376"/>
      <c r="AL5" s="376"/>
      <c r="AM5" s="376"/>
      <c r="AN5" s="785">
        <f>IF(Y4="","",VLOOKUP($Y$4,ATDATA!$A$3:$X$86,20,0))</f>
        <v>0</v>
      </c>
      <c r="AO5" s="786"/>
      <c r="AP5" s="786"/>
      <c r="AQ5" s="786"/>
      <c r="AR5" s="786"/>
      <c r="AS5" s="786"/>
      <c r="AT5" s="786"/>
      <c r="AU5" s="786"/>
      <c r="AV5" s="788"/>
    </row>
    <row r="6" spans="1:49" ht="20.100000000000001" customHeight="1" thickBot="1" x14ac:dyDescent="0.25">
      <c r="A6" s="771" t="s">
        <v>52</v>
      </c>
      <c r="B6" s="359"/>
      <c r="C6" s="359"/>
      <c r="D6" s="373">
        <f>IF(Y4="","",VLOOKUP($Y$4,ATDATA!$A$3:$X$86,15,0))</f>
        <v>0</v>
      </c>
      <c r="E6" s="373"/>
      <c r="F6" s="373"/>
      <c r="G6" s="373"/>
      <c r="H6" s="373"/>
      <c r="I6" s="373"/>
      <c r="J6" s="373"/>
      <c r="K6" s="373"/>
      <c r="L6" s="772"/>
      <c r="M6" s="773" t="s">
        <v>6</v>
      </c>
      <c r="N6" s="376"/>
      <c r="O6" s="378">
        <f>IF(Y4="","",VLOOKUP($Y$4,ATDATA!$A$3:$X$86,16,0))</f>
        <v>0</v>
      </c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7"/>
      <c r="AA6" s="773" t="s">
        <v>48</v>
      </c>
      <c r="AB6" s="376"/>
      <c r="AC6" s="376"/>
      <c r="AD6" s="376"/>
      <c r="AE6" s="376"/>
      <c r="AF6" s="376"/>
      <c r="AG6" s="376"/>
      <c r="AH6" s="376"/>
      <c r="AI6" s="774">
        <f>IF(Y4="","",VLOOKUP($Y$4,ATDATA!$A$3:$X$86,17,0))</f>
        <v>0</v>
      </c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6"/>
    </row>
    <row r="7" spans="1:49" ht="21.95" customHeight="1" x14ac:dyDescent="0.2">
      <c r="A7" s="740" t="s">
        <v>298</v>
      </c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2" t="s">
        <v>375</v>
      </c>
      <c r="R7" s="741"/>
      <c r="S7" s="741"/>
      <c r="T7" s="741"/>
      <c r="U7" s="741"/>
      <c r="V7" s="741"/>
      <c r="W7" s="741"/>
      <c r="X7" s="741"/>
      <c r="Y7" s="741"/>
      <c r="Z7" s="743"/>
      <c r="AA7" s="744" t="s">
        <v>297</v>
      </c>
      <c r="AB7" s="741"/>
      <c r="AC7" s="741"/>
      <c r="AD7" s="745" t="str">
        <f>IF($Q$8="","",VLOOKUP($Q$8,TBDATA!$A$3:$N$130,4,0))</f>
        <v>(864) 277-0281</v>
      </c>
      <c r="AE7" s="746"/>
      <c r="AF7" s="746"/>
      <c r="AG7" s="746"/>
      <c r="AH7" s="747"/>
      <c r="AI7" s="477" t="s">
        <v>147</v>
      </c>
      <c r="AJ7" s="748"/>
      <c r="AK7" s="751" t="s">
        <v>144</v>
      </c>
      <c r="AL7" s="752"/>
      <c r="AM7" s="752"/>
      <c r="AN7" s="752"/>
      <c r="AO7" s="719" t="s">
        <v>146</v>
      </c>
      <c r="AP7" s="720"/>
      <c r="AQ7" s="719" t="s">
        <v>11</v>
      </c>
      <c r="AR7" s="721"/>
      <c r="AS7" s="722"/>
      <c r="AT7" s="723" t="s">
        <v>145</v>
      </c>
      <c r="AU7" s="724"/>
      <c r="AV7" s="725"/>
      <c r="AW7" s="22"/>
    </row>
    <row r="8" spans="1:49" ht="21" customHeight="1" thickBot="1" x14ac:dyDescent="0.25">
      <c r="A8" s="726" t="str">
        <f>IF($Q$8="","",VLOOKUP($Q$8,TBDATA!$A$3:$N$130,2,0))</f>
        <v>DONALDSON AIR CENTER (GREENVILLE)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8"/>
      <c r="Q8" s="729" t="s">
        <v>744</v>
      </c>
      <c r="R8" s="730"/>
      <c r="S8" s="730"/>
      <c r="T8" s="730"/>
      <c r="U8" s="730"/>
      <c r="V8" s="730"/>
      <c r="W8" s="730"/>
      <c r="X8" s="730"/>
      <c r="Y8" s="730"/>
      <c r="Z8" s="731"/>
      <c r="AA8" s="732" t="s">
        <v>7</v>
      </c>
      <c r="AB8" s="733"/>
      <c r="AC8" s="733"/>
      <c r="AD8" s="734" t="str">
        <f>IF($Q$8="","",VLOOKUP($Q$8,TBDATA!$A$3:$N$130,5,0))</f>
        <v>(864) 277-0295</v>
      </c>
      <c r="AE8" s="727"/>
      <c r="AF8" s="727"/>
      <c r="AG8" s="727"/>
      <c r="AH8" s="735"/>
      <c r="AI8" s="749"/>
      <c r="AJ8" s="750"/>
      <c r="AK8" s="736"/>
      <c r="AL8" s="737"/>
      <c r="AM8" s="737"/>
      <c r="AN8" s="737"/>
      <c r="AO8" s="738">
        <f>IF(Y4="","",VLOOKUP($Y$4,ATDATA!$A$3:$X$61,24))</f>
        <v>0</v>
      </c>
      <c r="AP8" s="728"/>
      <c r="AQ8" s="739" t="e">
        <f>IF(AT8="","",(INT(AT8)&amp;" + "&amp;ROUND((AT8-INT(AT8))*60,0)))</f>
        <v>#DIV/0!</v>
      </c>
      <c r="AR8" s="495"/>
      <c r="AS8" s="495"/>
      <c r="AT8" s="753" t="e">
        <f>IF(Y4="","",ROUND((AT9/60),2))</f>
        <v>#DIV/0!</v>
      </c>
      <c r="AU8" s="495"/>
      <c r="AV8" s="496"/>
    </row>
    <row r="9" spans="1:49" ht="3" customHeight="1" thickBot="1" x14ac:dyDescent="0.25">
      <c r="A9" s="680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681" t="e">
        <f>IF(Y4="","",ROUND((AK8/AO8),2))</f>
        <v>#DIV/0!</v>
      </c>
      <c r="AU9" s="682"/>
      <c r="AV9" s="683"/>
      <c r="AW9" s="22"/>
    </row>
    <row r="10" spans="1:49" s="19" customFormat="1" x14ac:dyDescent="0.2">
      <c r="A10" s="684" t="s">
        <v>8</v>
      </c>
      <c r="B10" s="685"/>
      <c r="C10" s="684" t="s">
        <v>69</v>
      </c>
      <c r="D10" s="473"/>
      <c r="E10" s="473"/>
      <c r="F10" s="474"/>
      <c r="G10" s="688" t="s">
        <v>10</v>
      </c>
      <c r="H10" s="473"/>
      <c r="I10" s="473"/>
      <c r="J10" s="473"/>
      <c r="K10" s="473"/>
      <c r="L10" s="689"/>
      <c r="M10" s="529" t="s">
        <v>66</v>
      </c>
      <c r="N10" s="473"/>
      <c r="O10" s="473"/>
      <c r="P10" s="473"/>
      <c r="Q10" s="689"/>
      <c r="R10" s="692" t="s">
        <v>363</v>
      </c>
      <c r="S10" s="694" t="s">
        <v>364</v>
      </c>
      <c r="T10" s="695" t="s">
        <v>365</v>
      </c>
      <c r="U10" s="529" t="s">
        <v>11</v>
      </c>
      <c r="V10" s="688"/>
      <c r="W10" s="688"/>
      <c r="X10" s="685"/>
      <c r="Y10" s="703"/>
      <c r="Z10" s="529" t="s">
        <v>12</v>
      </c>
      <c r="AA10" s="703"/>
      <c r="AB10" s="529" t="s">
        <v>110</v>
      </c>
      <c r="AC10" s="703"/>
      <c r="AD10" s="529" t="s">
        <v>205</v>
      </c>
      <c r="AE10" s="688"/>
      <c r="AF10" s="703"/>
      <c r="AG10" s="529" t="s">
        <v>13</v>
      </c>
      <c r="AH10" s="685"/>
      <c r="AI10" s="703"/>
      <c r="AJ10" s="417" t="s">
        <v>14</v>
      </c>
      <c r="AK10" s="706"/>
      <c r="AL10" s="706"/>
      <c r="AM10" s="706"/>
      <c r="AN10" s="706"/>
      <c r="AO10" s="707"/>
      <c r="AP10" s="417" t="s">
        <v>0</v>
      </c>
      <c r="AQ10" s="696"/>
      <c r="AR10" s="696"/>
      <c r="AS10" s="696"/>
      <c r="AT10" s="398" t="s">
        <v>109</v>
      </c>
      <c r="AU10" s="698"/>
      <c r="AV10" s="699"/>
    </row>
    <row r="11" spans="1:49" s="19" customFormat="1" ht="22.5" customHeight="1" thickBot="1" x14ac:dyDescent="0.25">
      <c r="A11" s="686"/>
      <c r="B11" s="687"/>
      <c r="C11" s="701" t="s">
        <v>9</v>
      </c>
      <c r="D11" s="690"/>
      <c r="E11" s="400" t="s">
        <v>70</v>
      </c>
      <c r="F11" s="700"/>
      <c r="G11" s="690"/>
      <c r="H11" s="690"/>
      <c r="I11" s="690"/>
      <c r="J11" s="690"/>
      <c r="K11" s="690"/>
      <c r="L11" s="691"/>
      <c r="M11" s="702" t="s">
        <v>68</v>
      </c>
      <c r="N11" s="400"/>
      <c r="O11" s="400"/>
      <c r="P11" s="400" t="s">
        <v>67</v>
      </c>
      <c r="Q11" s="691"/>
      <c r="R11" s="693"/>
      <c r="S11" s="693"/>
      <c r="T11" s="693"/>
      <c r="U11" s="704"/>
      <c r="V11" s="687"/>
      <c r="W11" s="687"/>
      <c r="X11" s="687"/>
      <c r="Y11" s="705"/>
      <c r="Z11" s="704"/>
      <c r="AA11" s="705"/>
      <c r="AB11" s="704"/>
      <c r="AC11" s="705"/>
      <c r="AD11" s="704"/>
      <c r="AE11" s="687"/>
      <c r="AF11" s="705"/>
      <c r="AG11" s="704"/>
      <c r="AH11" s="687"/>
      <c r="AI11" s="705"/>
      <c r="AJ11" s="389"/>
      <c r="AK11" s="389"/>
      <c r="AL11" s="389"/>
      <c r="AM11" s="389"/>
      <c r="AN11" s="389"/>
      <c r="AO11" s="708"/>
      <c r="AP11" s="697"/>
      <c r="AQ11" s="697"/>
      <c r="AR11" s="697"/>
      <c r="AS11" s="697"/>
      <c r="AT11" s="690"/>
      <c r="AU11" s="690"/>
      <c r="AV11" s="700"/>
    </row>
    <row r="12" spans="1:49" s="24" customFormat="1" ht="8.1" customHeight="1" x14ac:dyDescent="0.2">
      <c r="A12" s="648"/>
      <c r="B12" s="649"/>
      <c r="C12" s="650"/>
      <c r="D12" s="651"/>
      <c r="E12" s="653" t="str">
        <f>IF(A12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2" s="654"/>
      <c r="G12" s="657" t="s">
        <v>744</v>
      </c>
      <c r="H12" s="658"/>
      <c r="I12" s="225"/>
      <c r="J12" s="225"/>
      <c r="K12" s="657" t="s">
        <v>744</v>
      </c>
      <c r="L12" s="658"/>
      <c r="M12" s="659" t="s">
        <v>935</v>
      </c>
      <c r="N12" s="660"/>
      <c r="O12" s="660"/>
      <c r="P12" s="659" t="s">
        <v>918</v>
      </c>
      <c r="Q12" s="660"/>
      <c r="R12" s="669" t="e">
        <f>IF(P12="","",(ROUND(C12*E12,2)))</f>
        <v>#VALUE!</v>
      </c>
      <c r="S12" s="671">
        <f>IF(M12="","",((M12-RIGHT(M12,2))/100)+(RIGHT(M12,2)/60))</f>
        <v>8.2333333333333325</v>
      </c>
      <c r="T12" s="672">
        <f>IF(P12="","",((P12-RIGHT(P12,2))/100)+(RIGHT(P12,2)/60))</f>
        <v>11.383333333333333</v>
      </c>
      <c r="U12" s="673" t="str">
        <f>IF(P12="","",(INT(Z12)&amp;" + "&amp;ROUND((Z12-INT(Z12))*60,0)))</f>
        <v>3 + 12</v>
      </c>
      <c r="V12" s="674"/>
      <c r="W12" s="674"/>
      <c r="X12" s="674"/>
      <c r="Y12" s="654"/>
      <c r="Z12" s="676">
        <f>IF(T12="","",ROUND((T12-S12),1))</f>
        <v>3.2</v>
      </c>
      <c r="AA12" s="677"/>
      <c r="AB12" s="642">
        <f>IF(P12="","",(Z12))</f>
        <v>3.2</v>
      </c>
      <c r="AC12" s="642"/>
      <c r="AD12" s="643"/>
      <c r="AE12" s="644"/>
      <c r="AF12" s="644"/>
      <c r="AG12" s="645">
        <f>IF(P12="","",($Q$40*Z12))</f>
        <v>1916.8000000000002</v>
      </c>
      <c r="AH12" s="646"/>
      <c r="AI12" s="647"/>
      <c r="AJ12" s="650"/>
      <c r="AK12" s="661"/>
      <c r="AL12" s="661"/>
      <c r="AM12" s="661"/>
      <c r="AN12" s="661"/>
      <c r="AO12" s="662"/>
      <c r="AP12" s="665"/>
      <c r="AQ12" s="661"/>
      <c r="AR12" s="661"/>
      <c r="AS12" s="661"/>
      <c r="AT12" s="657"/>
      <c r="AU12" s="660"/>
      <c r="AV12" s="666"/>
    </row>
    <row r="13" spans="1:49" s="24" customFormat="1" ht="8.1" customHeight="1" x14ac:dyDescent="0.2">
      <c r="A13" s="613"/>
      <c r="B13" s="614"/>
      <c r="C13" s="615"/>
      <c r="D13" s="652"/>
      <c r="E13" s="655"/>
      <c r="F13" s="656"/>
      <c r="G13" s="599"/>
      <c r="H13" s="599"/>
      <c r="I13" s="92"/>
      <c r="J13" s="92"/>
      <c r="K13" s="599"/>
      <c r="L13" s="599"/>
      <c r="M13" s="572"/>
      <c r="N13" s="572"/>
      <c r="O13" s="572"/>
      <c r="P13" s="572"/>
      <c r="Q13" s="572"/>
      <c r="R13" s="670"/>
      <c r="S13" s="630"/>
      <c r="T13" s="631"/>
      <c r="U13" s="655"/>
      <c r="V13" s="675"/>
      <c r="W13" s="675"/>
      <c r="X13" s="675"/>
      <c r="Y13" s="656"/>
      <c r="Z13" s="678"/>
      <c r="AA13" s="679"/>
      <c r="AB13" s="586"/>
      <c r="AC13" s="586"/>
      <c r="AD13" s="604"/>
      <c r="AE13" s="604"/>
      <c r="AF13" s="604"/>
      <c r="AG13" s="608"/>
      <c r="AH13" s="609"/>
      <c r="AI13" s="610"/>
      <c r="AJ13" s="663"/>
      <c r="AK13" s="570"/>
      <c r="AL13" s="570"/>
      <c r="AM13" s="570"/>
      <c r="AN13" s="570"/>
      <c r="AO13" s="664"/>
      <c r="AP13" s="570"/>
      <c r="AQ13" s="570"/>
      <c r="AR13" s="570"/>
      <c r="AS13" s="570"/>
      <c r="AT13" s="667"/>
      <c r="AU13" s="667"/>
      <c r="AV13" s="668"/>
    </row>
    <row r="14" spans="1:49" s="24" customFormat="1" ht="8.1" customHeight="1" x14ac:dyDescent="0.2">
      <c r="A14" s="639"/>
      <c r="B14" s="640"/>
      <c r="C14" s="563"/>
      <c r="D14" s="592"/>
      <c r="E14" s="595" t="str">
        <f>IF(A14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4" s="596"/>
      <c r="G14" s="598" t="s">
        <v>744</v>
      </c>
      <c r="H14" s="599"/>
      <c r="I14" s="92"/>
      <c r="J14" s="92"/>
      <c r="K14" s="571" t="s">
        <v>744</v>
      </c>
      <c r="L14" s="599"/>
      <c r="M14" s="576" t="s">
        <v>940</v>
      </c>
      <c r="N14" s="572"/>
      <c r="O14" s="572"/>
      <c r="P14" s="576" t="s">
        <v>942</v>
      </c>
      <c r="Q14" s="572"/>
      <c r="R14" s="577" t="e">
        <f>IF(P14="","",(ROUND(C14*E14,2)))</f>
        <v>#VALUE!</v>
      </c>
      <c r="S14" s="579">
        <f>IF(M14="","",((M14-RIGHT(M14,2))/100)+(RIGHT(M14,2)/60))</f>
        <v>16.666666666666668</v>
      </c>
      <c r="T14" s="581">
        <f>IF(P14="","",((P14-RIGHT(P14,2))/100)+(RIGHT(P14,2)/60))</f>
        <v>19.233333333333334</v>
      </c>
      <c r="U14" s="583" t="str">
        <f>IF(P14="","",(INT(Z14)&amp;" + "&amp;ROUND((Z14-INT(Z14))*60,0)))</f>
        <v>2 + 34</v>
      </c>
      <c r="V14" s="583"/>
      <c r="W14" s="583"/>
      <c r="X14" s="583"/>
      <c r="Y14" s="583"/>
      <c r="Z14" s="586">
        <f>IF(T14="","",ROUND((T14-S14),2))</f>
        <v>2.57</v>
      </c>
      <c r="AA14" s="641"/>
      <c r="AB14" s="586">
        <f>IF(P14="","",(Z14+AB12))</f>
        <v>5.77</v>
      </c>
      <c r="AC14" s="586"/>
      <c r="AD14" s="602"/>
      <c r="AE14" s="603"/>
      <c r="AF14" s="603"/>
      <c r="AG14" s="605">
        <f>IF(P14="","",($Q$40*Z14))</f>
        <v>1539.4299999999998</v>
      </c>
      <c r="AH14" s="606"/>
      <c r="AI14" s="607"/>
      <c r="AJ14" s="563"/>
      <c r="AK14" s="634"/>
      <c r="AL14" s="634"/>
      <c r="AM14" s="634"/>
      <c r="AN14" s="634"/>
      <c r="AO14" s="635"/>
      <c r="AP14" s="571"/>
      <c r="AQ14" s="572"/>
      <c r="AR14" s="572"/>
      <c r="AS14" s="572"/>
      <c r="AT14" s="571"/>
      <c r="AU14" s="572"/>
      <c r="AV14" s="573"/>
    </row>
    <row r="15" spans="1:49" s="24" customFormat="1" ht="8.1" customHeight="1" x14ac:dyDescent="0.2">
      <c r="A15" s="613"/>
      <c r="B15" s="614"/>
      <c r="C15" s="615"/>
      <c r="D15" s="616"/>
      <c r="E15" s="596"/>
      <c r="F15" s="596"/>
      <c r="G15" s="617"/>
      <c r="H15" s="599"/>
      <c r="I15" s="92"/>
      <c r="J15" s="92"/>
      <c r="K15" s="599"/>
      <c r="L15" s="599"/>
      <c r="M15" s="572"/>
      <c r="N15" s="572"/>
      <c r="O15" s="572"/>
      <c r="P15" s="572"/>
      <c r="Q15" s="572"/>
      <c r="R15" s="629"/>
      <c r="S15" s="630"/>
      <c r="T15" s="631"/>
      <c r="U15" s="583"/>
      <c r="V15" s="583"/>
      <c r="W15" s="583"/>
      <c r="X15" s="583"/>
      <c r="Y15" s="583"/>
      <c r="Z15" s="641"/>
      <c r="AA15" s="641"/>
      <c r="AB15" s="586"/>
      <c r="AC15" s="586"/>
      <c r="AD15" s="604"/>
      <c r="AE15" s="604"/>
      <c r="AF15" s="604"/>
      <c r="AG15" s="608"/>
      <c r="AH15" s="609"/>
      <c r="AI15" s="610"/>
      <c r="AJ15" s="636"/>
      <c r="AK15" s="637"/>
      <c r="AL15" s="637"/>
      <c r="AM15" s="637"/>
      <c r="AN15" s="637"/>
      <c r="AO15" s="638"/>
      <c r="AP15" s="572"/>
      <c r="AQ15" s="572"/>
      <c r="AR15" s="572"/>
      <c r="AS15" s="572"/>
      <c r="AT15" s="572"/>
      <c r="AU15" s="572"/>
      <c r="AV15" s="573"/>
    </row>
    <row r="16" spans="1:49" ht="8.1" customHeight="1" x14ac:dyDescent="0.2">
      <c r="A16" s="639"/>
      <c r="B16" s="640"/>
      <c r="C16" s="563"/>
      <c r="D16" s="592"/>
      <c r="E16" s="595" t="str">
        <f>IF(A16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6" s="596"/>
      <c r="G16" s="598"/>
      <c r="H16" s="599"/>
      <c r="I16" s="92"/>
      <c r="J16" s="92"/>
      <c r="K16" s="571"/>
      <c r="L16" s="599"/>
      <c r="M16" s="576"/>
      <c r="N16" s="572"/>
      <c r="O16" s="572"/>
      <c r="P16" s="576"/>
      <c r="Q16" s="572"/>
      <c r="R16" s="577" t="str">
        <f>IF(P16="","",(ROUND(C16*E16,2)))</f>
        <v/>
      </c>
      <c r="S16" s="579" t="str">
        <f>IF(M16="","",((M16-RIGHT(M16,2))/100)+(RIGHT(M16,2)/60))</f>
        <v/>
      </c>
      <c r="T16" s="581" t="str">
        <f>IF(P16="","",((P16-RIGHT(P16,2))/100)+(RIGHT(P16,2)/60))</f>
        <v/>
      </c>
      <c r="U16" s="583" t="str">
        <f>IF(P16="","",(INT(Z16)&amp;" + "&amp;ROUND((Z16-INT(Z16))*60,0)))</f>
        <v/>
      </c>
      <c r="V16" s="583"/>
      <c r="W16" s="583"/>
      <c r="X16" s="583"/>
      <c r="Y16" s="583"/>
      <c r="Z16" s="586" t="str">
        <f>IF(T16="","",ROUND((T16-S16),2))</f>
        <v/>
      </c>
      <c r="AA16" s="586"/>
      <c r="AB16" s="586" t="str">
        <f>IF(P16="","",(Z16+AB14))</f>
        <v/>
      </c>
      <c r="AC16" s="586"/>
      <c r="AD16" s="602"/>
      <c r="AE16" s="603"/>
      <c r="AF16" s="603"/>
      <c r="AG16" s="605" t="str">
        <f>IF(P16="","",($Q$40*Z16))</f>
        <v/>
      </c>
      <c r="AH16" s="606"/>
      <c r="AI16" s="607"/>
      <c r="AJ16" s="563"/>
      <c r="AK16" s="634"/>
      <c r="AL16" s="634"/>
      <c r="AM16" s="634"/>
      <c r="AN16" s="634"/>
      <c r="AO16" s="635"/>
      <c r="AP16" s="569"/>
      <c r="AQ16" s="570"/>
      <c r="AR16" s="570"/>
      <c r="AS16" s="570"/>
      <c r="AT16" s="571"/>
      <c r="AU16" s="572"/>
      <c r="AV16" s="573"/>
    </row>
    <row r="17" spans="1:48" ht="8.1" customHeight="1" x14ac:dyDescent="0.2">
      <c r="A17" s="613"/>
      <c r="B17" s="614"/>
      <c r="C17" s="615"/>
      <c r="D17" s="616"/>
      <c r="E17" s="596"/>
      <c r="F17" s="596"/>
      <c r="G17" s="617"/>
      <c r="H17" s="599"/>
      <c r="I17" s="92"/>
      <c r="J17" s="92"/>
      <c r="K17" s="599"/>
      <c r="L17" s="599"/>
      <c r="M17" s="572"/>
      <c r="N17" s="572"/>
      <c r="O17" s="572"/>
      <c r="P17" s="572"/>
      <c r="Q17" s="572"/>
      <c r="R17" s="629"/>
      <c r="S17" s="630"/>
      <c r="T17" s="631"/>
      <c r="U17" s="583"/>
      <c r="V17" s="583"/>
      <c r="W17" s="583"/>
      <c r="X17" s="583"/>
      <c r="Y17" s="583"/>
      <c r="Z17" s="586"/>
      <c r="AA17" s="586"/>
      <c r="AB17" s="586"/>
      <c r="AC17" s="586"/>
      <c r="AD17" s="604"/>
      <c r="AE17" s="604"/>
      <c r="AF17" s="604"/>
      <c r="AG17" s="608"/>
      <c r="AH17" s="609"/>
      <c r="AI17" s="610"/>
      <c r="AJ17" s="636"/>
      <c r="AK17" s="637"/>
      <c r="AL17" s="637"/>
      <c r="AM17" s="637"/>
      <c r="AN17" s="637"/>
      <c r="AO17" s="638"/>
      <c r="AP17" s="627"/>
      <c r="AQ17" s="627"/>
      <c r="AR17" s="627"/>
      <c r="AS17" s="627"/>
      <c r="AT17" s="572"/>
      <c r="AU17" s="572"/>
      <c r="AV17" s="573"/>
    </row>
    <row r="18" spans="1:48" ht="8.1" customHeight="1" x14ac:dyDescent="0.2">
      <c r="A18" s="639"/>
      <c r="B18" s="640"/>
      <c r="C18" s="563"/>
      <c r="D18" s="592"/>
      <c r="E18" s="595" t="str">
        <f>IF(A18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8" s="596"/>
      <c r="G18" s="598"/>
      <c r="H18" s="599"/>
      <c r="I18" s="92"/>
      <c r="J18" s="92"/>
      <c r="K18" s="571"/>
      <c r="L18" s="599"/>
      <c r="M18" s="576"/>
      <c r="N18" s="572"/>
      <c r="O18" s="572"/>
      <c r="P18" s="576"/>
      <c r="Q18" s="572"/>
      <c r="R18" s="577" t="str">
        <f>IF(P18="","",(ROUND(C18*E18,2)))</f>
        <v/>
      </c>
      <c r="S18" s="579" t="str">
        <f>IF(M18="","",((M18-RIGHT(M18,2))/100)+(RIGHT(M18,2)/60))</f>
        <v/>
      </c>
      <c r="T18" s="581" t="str">
        <f>IF(P18="","",((P18-RIGHT(P18,2))/100)+(RIGHT(P18,2)/60))</f>
        <v/>
      </c>
      <c r="U18" s="583" t="str">
        <f>IF(P18="","",(INT(Z18)&amp;" + "&amp;ROUND((Z18-INT(Z18))*60,0)))</f>
        <v/>
      </c>
      <c r="V18" s="583"/>
      <c r="W18" s="583"/>
      <c r="X18" s="583"/>
      <c r="Y18" s="583"/>
      <c r="Z18" s="586" t="str">
        <f>IF(T18="","",ROUND((T18-S18),2))</f>
        <v/>
      </c>
      <c r="AA18" s="586"/>
      <c r="AB18" s="586" t="str">
        <f>IF(P18="","",(Z18+AB16))</f>
        <v/>
      </c>
      <c r="AC18" s="586"/>
      <c r="AD18" s="602"/>
      <c r="AE18" s="603"/>
      <c r="AF18" s="603"/>
      <c r="AG18" s="605" t="str">
        <f>IF(P18="","",($Q$40*Z18))</f>
        <v/>
      </c>
      <c r="AH18" s="606"/>
      <c r="AI18" s="607"/>
      <c r="AJ18" s="563"/>
      <c r="AK18" s="634"/>
      <c r="AL18" s="634"/>
      <c r="AM18" s="634"/>
      <c r="AN18" s="634"/>
      <c r="AO18" s="635"/>
      <c r="AP18" s="569"/>
      <c r="AQ18" s="570"/>
      <c r="AR18" s="570"/>
      <c r="AS18" s="570"/>
      <c r="AT18" s="571"/>
      <c r="AU18" s="572"/>
      <c r="AV18" s="573"/>
    </row>
    <row r="19" spans="1:48" ht="8.1" customHeight="1" x14ac:dyDescent="0.2">
      <c r="A19" s="613"/>
      <c r="B19" s="614"/>
      <c r="C19" s="615"/>
      <c r="D19" s="616"/>
      <c r="E19" s="596"/>
      <c r="F19" s="596"/>
      <c r="G19" s="617"/>
      <c r="H19" s="599"/>
      <c r="I19" s="92"/>
      <c r="J19" s="92"/>
      <c r="K19" s="599"/>
      <c r="L19" s="599"/>
      <c r="M19" s="572"/>
      <c r="N19" s="572"/>
      <c r="O19" s="572"/>
      <c r="P19" s="572"/>
      <c r="Q19" s="572"/>
      <c r="R19" s="629"/>
      <c r="S19" s="630"/>
      <c r="T19" s="631"/>
      <c r="U19" s="583"/>
      <c r="V19" s="583"/>
      <c r="W19" s="583"/>
      <c r="X19" s="583"/>
      <c r="Y19" s="583"/>
      <c r="Z19" s="586"/>
      <c r="AA19" s="586"/>
      <c r="AB19" s="586"/>
      <c r="AC19" s="586"/>
      <c r="AD19" s="604"/>
      <c r="AE19" s="604"/>
      <c r="AF19" s="604"/>
      <c r="AG19" s="608"/>
      <c r="AH19" s="609"/>
      <c r="AI19" s="610"/>
      <c r="AJ19" s="636"/>
      <c r="AK19" s="637"/>
      <c r="AL19" s="637"/>
      <c r="AM19" s="637"/>
      <c r="AN19" s="637"/>
      <c r="AO19" s="638"/>
      <c r="AP19" s="627"/>
      <c r="AQ19" s="627"/>
      <c r="AR19" s="627"/>
      <c r="AS19" s="627"/>
      <c r="AT19" s="572"/>
      <c r="AU19" s="572"/>
      <c r="AV19" s="573"/>
    </row>
    <row r="20" spans="1:48" ht="8.1" customHeight="1" x14ac:dyDescent="0.2">
      <c r="A20" s="611"/>
      <c r="B20" s="612"/>
      <c r="C20" s="563"/>
      <c r="D20" s="592"/>
      <c r="E20" s="595" t="str">
        <f>IF(A20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0" s="596"/>
      <c r="G20" s="598"/>
      <c r="H20" s="599"/>
      <c r="I20" s="92"/>
      <c r="J20" s="92"/>
      <c r="K20" s="571"/>
      <c r="L20" s="599"/>
      <c r="M20" s="576"/>
      <c r="N20" s="572"/>
      <c r="O20" s="572"/>
      <c r="P20" s="576"/>
      <c r="Q20" s="572"/>
      <c r="R20" s="577" t="str">
        <f>IF(P20="","",(ROUND(C20*E20,2)))</f>
        <v/>
      </c>
      <c r="S20" s="579" t="str">
        <f>IF(M20="","",((M20-RIGHT(M20,2))/100)+(RIGHT(M20,2)/60))</f>
        <v/>
      </c>
      <c r="T20" s="581" t="str">
        <f>IF(P20="","",((P20-RIGHT(P20,2))/100)+(RIGHT(P20,2)/60))</f>
        <v/>
      </c>
      <c r="U20" s="583" t="str">
        <f>IF(P20="","",(INT(Z20)&amp;" + "&amp;ROUND((Z20-INT(Z20))*60,0)))</f>
        <v/>
      </c>
      <c r="V20" s="583"/>
      <c r="W20" s="583"/>
      <c r="X20" s="583"/>
      <c r="Y20" s="583"/>
      <c r="Z20" s="586" t="str">
        <f>IF(T20="","",ROUND((T20-S20),2))</f>
        <v/>
      </c>
      <c r="AA20" s="586"/>
      <c r="AB20" s="586" t="str">
        <f>IF(P20="","",(Z20+AB18))</f>
        <v/>
      </c>
      <c r="AC20" s="586"/>
      <c r="AD20" s="602"/>
      <c r="AE20" s="603"/>
      <c r="AF20" s="603"/>
      <c r="AG20" s="605" t="str">
        <f>IF(P20="","",($Q$40*Z20))</f>
        <v/>
      </c>
      <c r="AH20" s="606"/>
      <c r="AI20" s="607"/>
      <c r="AJ20" s="563"/>
      <c r="AK20" s="634"/>
      <c r="AL20" s="634"/>
      <c r="AM20" s="634"/>
      <c r="AN20" s="634"/>
      <c r="AO20" s="635"/>
      <c r="AP20" s="569"/>
      <c r="AQ20" s="570"/>
      <c r="AR20" s="570"/>
      <c r="AS20" s="570"/>
      <c r="AT20" s="571"/>
      <c r="AU20" s="572"/>
      <c r="AV20" s="573"/>
    </row>
    <row r="21" spans="1:48" ht="8.1" customHeight="1" x14ac:dyDescent="0.2">
      <c r="A21" s="613"/>
      <c r="B21" s="614"/>
      <c r="C21" s="615"/>
      <c r="D21" s="616"/>
      <c r="E21" s="596"/>
      <c r="F21" s="596"/>
      <c r="G21" s="617"/>
      <c r="H21" s="599"/>
      <c r="I21" s="92"/>
      <c r="J21" s="92"/>
      <c r="K21" s="599"/>
      <c r="L21" s="599"/>
      <c r="M21" s="572"/>
      <c r="N21" s="572"/>
      <c r="O21" s="572"/>
      <c r="P21" s="572"/>
      <c r="Q21" s="572"/>
      <c r="R21" s="629"/>
      <c r="S21" s="630"/>
      <c r="T21" s="631"/>
      <c r="U21" s="583"/>
      <c r="V21" s="583"/>
      <c r="W21" s="583"/>
      <c r="X21" s="583"/>
      <c r="Y21" s="583"/>
      <c r="Z21" s="586"/>
      <c r="AA21" s="586"/>
      <c r="AB21" s="586"/>
      <c r="AC21" s="586"/>
      <c r="AD21" s="604"/>
      <c r="AE21" s="604"/>
      <c r="AF21" s="604"/>
      <c r="AG21" s="608"/>
      <c r="AH21" s="609"/>
      <c r="AI21" s="610"/>
      <c r="AJ21" s="636"/>
      <c r="AK21" s="637"/>
      <c r="AL21" s="637"/>
      <c r="AM21" s="637"/>
      <c r="AN21" s="637"/>
      <c r="AO21" s="638"/>
      <c r="AP21" s="627"/>
      <c r="AQ21" s="627"/>
      <c r="AR21" s="627"/>
      <c r="AS21" s="627"/>
      <c r="AT21" s="572"/>
      <c r="AU21" s="572"/>
      <c r="AV21" s="573"/>
    </row>
    <row r="22" spans="1:48" ht="8.1" customHeight="1" x14ac:dyDescent="0.2">
      <c r="A22" s="639"/>
      <c r="B22" s="640"/>
      <c r="C22" s="563"/>
      <c r="D22" s="592"/>
      <c r="E22" s="595" t="str">
        <f>IF(A22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2" s="596"/>
      <c r="G22" s="598"/>
      <c r="H22" s="599"/>
      <c r="I22" s="92"/>
      <c r="J22" s="92"/>
      <c r="K22" s="598"/>
      <c r="L22" s="599"/>
      <c r="M22" s="576"/>
      <c r="N22" s="572"/>
      <c r="O22" s="572"/>
      <c r="P22" s="576"/>
      <c r="Q22" s="572"/>
      <c r="R22" s="577" t="str">
        <f>IF(P22="","",(ROUND(C22*E22,2)))</f>
        <v/>
      </c>
      <c r="S22" s="579" t="str">
        <f>IF(M22="","",((M22-RIGHT(M22,2))/100)+(RIGHT(M22,2)/60))</f>
        <v/>
      </c>
      <c r="T22" s="581" t="str">
        <f>IF(P22="","",((P22-RIGHT(P22,2))/100)+(RIGHT(P22,2)/60))</f>
        <v/>
      </c>
      <c r="U22" s="633" t="str">
        <f>IF(P22="","",(INT(Z22)&amp;" + "&amp;ROUND((Z22-INT(Z22))*60,0)))</f>
        <v/>
      </c>
      <c r="V22" s="596"/>
      <c r="W22" s="596"/>
      <c r="X22" s="596"/>
      <c r="Y22" s="596"/>
      <c r="Z22" s="586" t="str">
        <f>IF(T22="","",ROUND((T22-S22),2))</f>
        <v/>
      </c>
      <c r="AA22" s="632"/>
      <c r="AB22" s="586" t="str">
        <f>IF(P22="","",(Z22+AB20))</f>
        <v/>
      </c>
      <c r="AC22" s="632"/>
      <c r="AD22" s="602"/>
      <c r="AE22" s="603"/>
      <c r="AF22" s="603"/>
      <c r="AG22" s="605" t="str">
        <f>IF(P22="","",($Q$40*Z22))</f>
        <v/>
      </c>
      <c r="AH22" s="606"/>
      <c r="AI22" s="607"/>
      <c r="AJ22" s="563"/>
      <c r="AK22" s="634"/>
      <c r="AL22" s="634"/>
      <c r="AM22" s="634"/>
      <c r="AN22" s="634"/>
      <c r="AO22" s="635"/>
      <c r="AP22" s="569"/>
      <c r="AQ22" s="570"/>
      <c r="AR22" s="570"/>
      <c r="AS22" s="570"/>
      <c r="AT22" s="571"/>
      <c r="AU22" s="572"/>
      <c r="AV22" s="573"/>
    </row>
    <row r="23" spans="1:48" ht="8.1" customHeight="1" x14ac:dyDescent="0.2">
      <c r="A23" s="613"/>
      <c r="B23" s="614"/>
      <c r="C23" s="615"/>
      <c r="D23" s="616"/>
      <c r="E23" s="596"/>
      <c r="F23" s="596"/>
      <c r="G23" s="617"/>
      <c r="H23" s="599"/>
      <c r="I23" s="92"/>
      <c r="J23" s="92"/>
      <c r="K23" s="617"/>
      <c r="L23" s="599"/>
      <c r="M23" s="572"/>
      <c r="N23" s="572"/>
      <c r="O23" s="572"/>
      <c r="P23" s="572"/>
      <c r="Q23" s="572"/>
      <c r="R23" s="629"/>
      <c r="S23" s="630"/>
      <c r="T23" s="631"/>
      <c r="U23" s="596"/>
      <c r="V23" s="596"/>
      <c r="W23" s="596"/>
      <c r="X23" s="596"/>
      <c r="Y23" s="596"/>
      <c r="Z23" s="632"/>
      <c r="AA23" s="632"/>
      <c r="AB23" s="632"/>
      <c r="AC23" s="632"/>
      <c r="AD23" s="604"/>
      <c r="AE23" s="604"/>
      <c r="AF23" s="604"/>
      <c r="AG23" s="608"/>
      <c r="AH23" s="609"/>
      <c r="AI23" s="610"/>
      <c r="AJ23" s="636"/>
      <c r="AK23" s="637"/>
      <c r="AL23" s="637"/>
      <c r="AM23" s="637"/>
      <c r="AN23" s="637"/>
      <c r="AO23" s="638"/>
      <c r="AP23" s="627"/>
      <c r="AQ23" s="627"/>
      <c r="AR23" s="627"/>
      <c r="AS23" s="627"/>
      <c r="AT23" s="572"/>
      <c r="AU23" s="572"/>
      <c r="AV23" s="573"/>
    </row>
    <row r="24" spans="1:48" ht="8.1" customHeight="1" x14ac:dyDescent="0.2">
      <c r="A24" s="611"/>
      <c r="B24" s="612"/>
      <c r="C24" s="563"/>
      <c r="D24" s="592"/>
      <c r="E24" s="595" t="str">
        <f>IF(A24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4" s="596"/>
      <c r="G24" s="598"/>
      <c r="H24" s="599"/>
      <c r="I24" s="92"/>
      <c r="J24" s="92"/>
      <c r="K24" s="571"/>
      <c r="L24" s="599"/>
      <c r="M24" s="576"/>
      <c r="N24" s="572"/>
      <c r="O24" s="572"/>
      <c r="P24" s="576"/>
      <c r="Q24" s="572"/>
      <c r="R24" s="577" t="str">
        <f>IF(P24="","",(ROUND(C24*E24,2)))</f>
        <v/>
      </c>
      <c r="S24" s="579" t="str">
        <f>IF(M24="","",((M24-RIGHT(M24,2))/100)+(RIGHT(M24,2)/60))</f>
        <v/>
      </c>
      <c r="T24" s="581" t="str">
        <f>IF(P24="","",((P24-RIGHT(P24,2))/100)+(RIGHT(P24,2)/60))</f>
        <v/>
      </c>
      <c r="U24" s="633" t="str">
        <f>IF(P24="","",(INT(Z24)&amp;" + "&amp;ROUND((Z24-INT(Z24))*60,0)))</f>
        <v/>
      </c>
      <c r="V24" s="596"/>
      <c r="W24" s="596"/>
      <c r="X24" s="596"/>
      <c r="Y24" s="596"/>
      <c r="Z24" s="586" t="str">
        <f>IF(T24="","",ROUND((T24-S24),2))</f>
        <v/>
      </c>
      <c r="AA24" s="632"/>
      <c r="AB24" s="586" t="str">
        <f>IF(P24="","",(Z24+AB22))</f>
        <v/>
      </c>
      <c r="AC24" s="632"/>
      <c r="AD24" s="602"/>
      <c r="AE24" s="603"/>
      <c r="AF24" s="603"/>
      <c r="AG24" s="605" t="str">
        <f>IF(P24="","",($Q$40*Z24))</f>
        <v/>
      </c>
      <c r="AH24" s="606"/>
      <c r="AI24" s="607"/>
      <c r="AJ24" s="563"/>
      <c r="AK24" s="564"/>
      <c r="AL24" s="564"/>
      <c r="AM24" s="564"/>
      <c r="AN24" s="564"/>
      <c r="AO24" s="565"/>
      <c r="AP24" s="569"/>
      <c r="AQ24" s="570"/>
      <c r="AR24" s="570"/>
      <c r="AS24" s="570"/>
      <c r="AT24" s="571"/>
      <c r="AU24" s="572"/>
      <c r="AV24" s="573"/>
    </row>
    <row r="25" spans="1:48" ht="8.1" customHeight="1" x14ac:dyDescent="0.2">
      <c r="A25" s="613"/>
      <c r="B25" s="614"/>
      <c r="C25" s="615"/>
      <c r="D25" s="616"/>
      <c r="E25" s="596"/>
      <c r="F25" s="596"/>
      <c r="G25" s="617"/>
      <c r="H25" s="599"/>
      <c r="I25" s="92"/>
      <c r="J25" s="92"/>
      <c r="K25" s="599"/>
      <c r="L25" s="599"/>
      <c r="M25" s="572"/>
      <c r="N25" s="572"/>
      <c r="O25" s="572"/>
      <c r="P25" s="572"/>
      <c r="Q25" s="572"/>
      <c r="R25" s="629"/>
      <c r="S25" s="630"/>
      <c r="T25" s="631"/>
      <c r="U25" s="596"/>
      <c r="V25" s="596"/>
      <c r="W25" s="596"/>
      <c r="X25" s="596"/>
      <c r="Y25" s="596"/>
      <c r="Z25" s="632"/>
      <c r="AA25" s="632"/>
      <c r="AB25" s="632"/>
      <c r="AC25" s="632"/>
      <c r="AD25" s="604"/>
      <c r="AE25" s="604"/>
      <c r="AF25" s="604"/>
      <c r="AG25" s="608"/>
      <c r="AH25" s="609"/>
      <c r="AI25" s="610"/>
      <c r="AJ25" s="626"/>
      <c r="AK25" s="627"/>
      <c r="AL25" s="627"/>
      <c r="AM25" s="627"/>
      <c r="AN25" s="627"/>
      <c r="AO25" s="628"/>
      <c r="AP25" s="627"/>
      <c r="AQ25" s="627"/>
      <c r="AR25" s="627"/>
      <c r="AS25" s="627"/>
      <c r="AT25" s="572"/>
      <c r="AU25" s="572"/>
      <c r="AV25" s="573"/>
    </row>
    <row r="26" spans="1:48" ht="8.1" customHeight="1" x14ac:dyDescent="0.2">
      <c r="A26" s="611"/>
      <c r="B26" s="612"/>
      <c r="C26" s="563"/>
      <c r="D26" s="592"/>
      <c r="E26" s="595" t="str">
        <f>IF(A26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6" s="596"/>
      <c r="G26" s="598"/>
      <c r="H26" s="599"/>
      <c r="I26" s="92"/>
      <c r="J26" s="92"/>
      <c r="K26" s="571"/>
      <c r="L26" s="599"/>
      <c r="M26" s="576"/>
      <c r="N26" s="572"/>
      <c r="O26" s="572"/>
      <c r="P26" s="576"/>
      <c r="Q26" s="572"/>
      <c r="R26" s="577" t="str">
        <f>IF(P26="","",(ROUND(C26*E26,2)))</f>
        <v/>
      </c>
      <c r="S26" s="579" t="str">
        <f>IF(M26="","",((M26-RIGHT(M26,2))/100)+(RIGHT(M26,2)/60))</f>
        <v/>
      </c>
      <c r="T26" s="581" t="str">
        <f>IF(P26="","",((P26-RIGHT(P26,2))/100)+(RIGHT(P26,2)/60))</f>
        <v/>
      </c>
      <c r="U26" s="583" t="str">
        <f>IF(P26="","",(INT(Z26)&amp;" + "&amp;ROUND((Z26-INT(Z26))*60,0)))</f>
        <v/>
      </c>
      <c r="V26" s="583"/>
      <c r="W26" s="583"/>
      <c r="X26" s="583"/>
      <c r="Y26" s="583"/>
      <c r="Z26" s="586" t="str">
        <f>IF(T26="","",ROUND((T26-S26),2))</f>
        <v/>
      </c>
      <c r="AA26" s="586"/>
      <c r="AB26" s="586" t="str">
        <f>IF(P26="","",(Z26+AB24))</f>
        <v/>
      </c>
      <c r="AC26" s="586"/>
      <c r="AD26" s="602"/>
      <c r="AE26" s="603"/>
      <c r="AF26" s="603"/>
      <c r="AG26" s="605" t="str">
        <f>IF(P26="","",($Q$40*Z26))</f>
        <v/>
      </c>
      <c r="AH26" s="606"/>
      <c r="AI26" s="607"/>
      <c r="AJ26" s="563"/>
      <c r="AK26" s="564"/>
      <c r="AL26" s="564"/>
      <c r="AM26" s="564"/>
      <c r="AN26" s="564"/>
      <c r="AO26" s="565"/>
      <c r="AP26" s="569"/>
      <c r="AQ26" s="570"/>
      <c r="AR26" s="570"/>
      <c r="AS26" s="570"/>
      <c r="AT26" s="571"/>
      <c r="AU26" s="572"/>
      <c r="AV26" s="573"/>
    </row>
    <row r="27" spans="1:48" ht="8.1" customHeight="1" x14ac:dyDescent="0.2">
      <c r="A27" s="613"/>
      <c r="B27" s="614"/>
      <c r="C27" s="615"/>
      <c r="D27" s="616"/>
      <c r="E27" s="596"/>
      <c r="F27" s="596"/>
      <c r="G27" s="617"/>
      <c r="H27" s="599"/>
      <c r="I27" s="92"/>
      <c r="J27" s="92"/>
      <c r="K27" s="599"/>
      <c r="L27" s="599"/>
      <c r="M27" s="572"/>
      <c r="N27" s="572"/>
      <c r="O27" s="572"/>
      <c r="P27" s="572"/>
      <c r="Q27" s="572"/>
      <c r="R27" s="629"/>
      <c r="S27" s="630"/>
      <c r="T27" s="631"/>
      <c r="U27" s="583"/>
      <c r="V27" s="583"/>
      <c r="W27" s="583"/>
      <c r="X27" s="583"/>
      <c r="Y27" s="583"/>
      <c r="Z27" s="586"/>
      <c r="AA27" s="586"/>
      <c r="AB27" s="586"/>
      <c r="AC27" s="586"/>
      <c r="AD27" s="604"/>
      <c r="AE27" s="604"/>
      <c r="AF27" s="604"/>
      <c r="AG27" s="608"/>
      <c r="AH27" s="609"/>
      <c r="AI27" s="610"/>
      <c r="AJ27" s="626"/>
      <c r="AK27" s="627"/>
      <c r="AL27" s="627"/>
      <c r="AM27" s="627"/>
      <c r="AN27" s="627"/>
      <c r="AO27" s="628"/>
      <c r="AP27" s="627"/>
      <c r="AQ27" s="627"/>
      <c r="AR27" s="627"/>
      <c r="AS27" s="627"/>
      <c r="AT27" s="572"/>
      <c r="AU27" s="572"/>
      <c r="AV27" s="573"/>
    </row>
    <row r="28" spans="1:48" ht="8.1" customHeight="1" x14ac:dyDescent="0.2">
      <c r="A28" s="611"/>
      <c r="B28" s="612"/>
      <c r="C28" s="563"/>
      <c r="D28" s="592"/>
      <c r="E28" s="595" t="str">
        <f>IF(A28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8" s="596"/>
      <c r="G28" s="598"/>
      <c r="H28" s="599"/>
      <c r="I28" s="92"/>
      <c r="J28" s="92"/>
      <c r="K28" s="571"/>
      <c r="L28" s="599"/>
      <c r="M28" s="576"/>
      <c r="N28" s="572"/>
      <c r="O28" s="572"/>
      <c r="P28" s="576"/>
      <c r="Q28" s="572"/>
      <c r="R28" s="577" t="str">
        <f>IF(P28="","",(ROUND(C28*E28,2)))</f>
        <v/>
      </c>
      <c r="S28" s="579" t="str">
        <f>IF(M28="","",((M28-RIGHT(M28,2))/100)+(RIGHT(M28,2)/60))</f>
        <v/>
      </c>
      <c r="T28" s="581" t="str">
        <f>IF(P28="","",((P28-RIGHT(P28,2))/100)+(RIGHT(P28,2)/60))</f>
        <v/>
      </c>
      <c r="U28" s="583" t="str">
        <f>IF(P28="","",(INT(Z28)&amp;" + "&amp;ROUND((Z28-INT(Z28))*60,0)))</f>
        <v/>
      </c>
      <c r="V28" s="583"/>
      <c r="W28" s="583"/>
      <c r="X28" s="583"/>
      <c r="Y28" s="583"/>
      <c r="Z28" s="586" t="str">
        <f>IF(T28="","",ROUND((T28-S28),2))</f>
        <v/>
      </c>
      <c r="AA28" s="586"/>
      <c r="AB28" s="586" t="str">
        <f>IF(P28="","",(Z28+AB26))</f>
        <v/>
      </c>
      <c r="AC28" s="586"/>
      <c r="AD28" s="602"/>
      <c r="AE28" s="603"/>
      <c r="AF28" s="603"/>
      <c r="AG28" s="605" t="str">
        <f>IF(P28="","",($Q$40*Z28))</f>
        <v/>
      </c>
      <c r="AH28" s="606"/>
      <c r="AI28" s="607"/>
      <c r="AJ28" s="563"/>
      <c r="AK28" s="564"/>
      <c r="AL28" s="564"/>
      <c r="AM28" s="564"/>
      <c r="AN28" s="564"/>
      <c r="AO28" s="565"/>
      <c r="AP28" s="569"/>
      <c r="AQ28" s="570"/>
      <c r="AR28" s="570"/>
      <c r="AS28" s="570"/>
      <c r="AT28" s="571"/>
      <c r="AU28" s="572"/>
      <c r="AV28" s="573"/>
    </row>
    <row r="29" spans="1:48" ht="8.1" customHeight="1" x14ac:dyDescent="0.2">
      <c r="A29" s="613"/>
      <c r="B29" s="614"/>
      <c r="C29" s="615"/>
      <c r="D29" s="616"/>
      <c r="E29" s="596"/>
      <c r="F29" s="596"/>
      <c r="G29" s="617"/>
      <c r="H29" s="599"/>
      <c r="I29" s="92"/>
      <c r="J29" s="92"/>
      <c r="K29" s="599"/>
      <c r="L29" s="599"/>
      <c r="M29" s="572"/>
      <c r="N29" s="572"/>
      <c r="O29" s="572"/>
      <c r="P29" s="572"/>
      <c r="Q29" s="572"/>
      <c r="R29" s="629"/>
      <c r="S29" s="630"/>
      <c r="T29" s="631"/>
      <c r="U29" s="583"/>
      <c r="V29" s="583"/>
      <c r="W29" s="583"/>
      <c r="X29" s="583"/>
      <c r="Y29" s="583"/>
      <c r="Z29" s="586"/>
      <c r="AA29" s="586"/>
      <c r="AB29" s="586"/>
      <c r="AC29" s="586"/>
      <c r="AD29" s="604"/>
      <c r="AE29" s="604"/>
      <c r="AF29" s="604"/>
      <c r="AG29" s="608"/>
      <c r="AH29" s="609"/>
      <c r="AI29" s="610"/>
      <c r="AJ29" s="626"/>
      <c r="AK29" s="627"/>
      <c r="AL29" s="627"/>
      <c r="AM29" s="627"/>
      <c r="AN29" s="627"/>
      <c r="AO29" s="628"/>
      <c r="AP29" s="627"/>
      <c r="AQ29" s="627"/>
      <c r="AR29" s="627"/>
      <c r="AS29" s="627"/>
      <c r="AT29" s="572"/>
      <c r="AU29" s="572"/>
      <c r="AV29" s="573"/>
    </row>
    <row r="30" spans="1:48" ht="8.1" customHeight="1" x14ac:dyDescent="0.2">
      <c r="A30" s="611"/>
      <c r="B30" s="612"/>
      <c r="C30" s="563"/>
      <c r="D30" s="592"/>
      <c r="E30" s="595" t="str">
        <f>IF(A30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0" s="596"/>
      <c r="G30" s="598"/>
      <c r="H30" s="599"/>
      <c r="I30" s="92"/>
      <c r="J30" s="92"/>
      <c r="K30" s="571"/>
      <c r="L30" s="599"/>
      <c r="M30" s="576"/>
      <c r="N30" s="572"/>
      <c r="O30" s="572"/>
      <c r="P30" s="576"/>
      <c r="Q30" s="572"/>
      <c r="R30" s="577" t="str">
        <f>IF(P30="","",(ROUND(C30*E30,2)))</f>
        <v/>
      </c>
      <c r="S30" s="579" t="str">
        <f>IF(M30="","",((M30-RIGHT(M30,2))/100)+(RIGHT(M30,2)/60))</f>
        <v/>
      </c>
      <c r="T30" s="581" t="str">
        <f>IF(P30="","",((P30-RIGHT(P30,2))/100)+(RIGHT(P30,2)/60))</f>
        <v/>
      </c>
      <c r="U30" s="583" t="str">
        <f>IF(P30="","",(INT(Z30)&amp;" + "&amp;ROUND((Z30-INT(Z30))*60,0)))</f>
        <v/>
      </c>
      <c r="V30" s="583"/>
      <c r="W30" s="583"/>
      <c r="X30" s="583"/>
      <c r="Y30" s="583"/>
      <c r="Z30" s="586" t="str">
        <f>IF(T30="","",ROUND((T30-S30),2))</f>
        <v/>
      </c>
      <c r="AA30" s="586"/>
      <c r="AB30" s="586" t="str">
        <f>IF(P30="","",(Z30+AB28))</f>
        <v/>
      </c>
      <c r="AC30" s="586"/>
      <c r="AD30" s="602"/>
      <c r="AE30" s="603"/>
      <c r="AF30" s="603"/>
      <c r="AG30" s="605" t="str">
        <f>IF(P30="","",($Q$40*Z30))</f>
        <v/>
      </c>
      <c r="AH30" s="606"/>
      <c r="AI30" s="607"/>
      <c r="AJ30" s="563"/>
      <c r="AK30" s="564"/>
      <c r="AL30" s="564"/>
      <c r="AM30" s="564"/>
      <c r="AN30" s="564"/>
      <c r="AO30" s="565"/>
      <c r="AP30" s="569"/>
      <c r="AQ30" s="570"/>
      <c r="AR30" s="570"/>
      <c r="AS30" s="570"/>
      <c r="AT30" s="571"/>
      <c r="AU30" s="572"/>
      <c r="AV30" s="573"/>
    </row>
    <row r="31" spans="1:48" ht="8.1" customHeight="1" x14ac:dyDescent="0.2">
      <c r="A31" s="613"/>
      <c r="B31" s="614"/>
      <c r="C31" s="615"/>
      <c r="D31" s="616"/>
      <c r="E31" s="596"/>
      <c r="F31" s="596"/>
      <c r="G31" s="617"/>
      <c r="H31" s="599"/>
      <c r="I31" s="92"/>
      <c r="J31" s="92"/>
      <c r="K31" s="599"/>
      <c r="L31" s="599"/>
      <c r="M31" s="572"/>
      <c r="N31" s="572"/>
      <c r="O31" s="572"/>
      <c r="P31" s="572"/>
      <c r="Q31" s="572"/>
      <c r="R31" s="629"/>
      <c r="S31" s="630"/>
      <c r="T31" s="631"/>
      <c r="U31" s="583"/>
      <c r="V31" s="583"/>
      <c r="W31" s="583"/>
      <c r="X31" s="583"/>
      <c r="Y31" s="583"/>
      <c r="Z31" s="586"/>
      <c r="AA31" s="586"/>
      <c r="AB31" s="586"/>
      <c r="AC31" s="586"/>
      <c r="AD31" s="604"/>
      <c r="AE31" s="604"/>
      <c r="AF31" s="604"/>
      <c r="AG31" s="608"/>
      <c r="AH31" s="609"/>
      <c r="AI31" s="610"/>
      <c r="AJ31" s="626"/>
      <c r="AK31" s="627"/>
      <c r="AL31" s="627"/>
      <c r="AM31" s="627"/>
      <c r="AN31" s="627"/>
      <c r="AO31" s="628"/>
      <c r="AP31" s="627"/>
      <c r="AQ31" s="627"/>
      <c r="AR31" s="627"/>
      <c r="AS31" s="627"/>
      <c r="AT31" s="572"/>
      <c r="AU31" s="572"/>
      <c r="AV31" s="573"/>
    </row>
    <row r="32" spans="1:48" ht="8.1" customHeight="1" x14ac:dyDescent="0.2">
      <c r="A32" s="611"/>
      <c r="B32" s="612"/>
      <c r="C32" s="563"/>
      <c r="D32" s="592"/>
      <c r="E32" s="595" t="str">
        <f>IF(A32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2" s="596"/>
      <c r="G32" s="598"/>
      <c r="H32" s="599"/>
      <c r="I32" s="92"/>
      <c r="J32" s="92"/>
      <c r="K32" s="571"/>
      <c r="L32" s="599"/>
      <c r="M32" s="576"/>
      <c r="N32" s="572"/>
      <c r="O32" s="572"/>
      <c r="P32" s="576"/>
      <c r="Q32" s="572"/>
      <c r="R32" s="577" t="str">
        <f>IF(P32="","",(ROUND(C32*E32,2)))</f>
        <v/>
      </c>
      <c r="S32" s="579" t="str">
        <f>IF(M32="","",((M32-RIGHT(M32,2))/100)+(RIGHT(M32,2)/60))</f>
        <v/>
      </c>
      <c r="T32" s="581" t="str">
        <f>IF(P32="","",((P32-RIGHT(P32,2))/100)+(RIGHT(P32,2)/60))</f>
        <v/>
      </c>
      <c r="U32" s="583" t="str">
        <f>IF(P32="","",(INT(Z32)&amp;" + "&amp;ROUND((Z32-INT(Z32))*60,0)))</f>
        <v/>
      </c>
      <c r="V32" s="583"/>
      <c r="W32" s="583"/>
      <c r="X32" s="584"/>
      <c r="Y32" s="584"/>
      <c r="Z32" s="586" t="str">
        <f>IF(T32="","",ROUND((T32-S32),2))</f>
        <v/>
      </c>
      <c r="AA32" s="586"/>
      <c r="AB32" s="586" t="str">
        <f>IF(P32="","",(Z32+AB30))</f>
        <v/>
      </c>
      <c r="AC32" s="586"/>
      <c r="AD32" s="602"/>
      <c r="AE32" s="603"/>
      <c r="AF32" s="603"/>
      <c r="AG32" s="605" t="str">
        <f>IF(P32="","",($Q$40*Z32))</f>
        <v/>
      </c>
      <c r="AH32" s="606"/>
      <c r="AI32" s="607"/>
      <c r="AJ32" s="563"/>
      <c r="AK32" s="564"/>
      <c r="AL32" s="564"/>
      <c r="AM32" s="564"/>
      <c r="AN32" s="564"/>
      <c r="AO32" s="565"/>
      <c r="AP32" s="569"/>
      <c r="AQ32" s="570"/>
      <c r="AR32" s="570"/>
      <c r="AS32" s="570"/>
      <c r="AT32" s="571"/>
      <c r="AU32" s="572"/>
      <c r="AV32" s="573"/>
    </row>
    <row r="33" spans="1:50" ht="8.1" customHeight="1" x14ac:dyDescent="0.2">
      <c r="A33" s="613"/>
      <c r="B33" s="614"/>
      <c r="C33" s="615"/>
      <c r="D33" s="616"/>
      <c r="E33" s="596"/>
      <c r="F33" s="596"/>
      <c r="G33" s="617"/>
      <c r="H33" s="599"/>
      <c r="I33" s="92"/>
      <c r="J33" s="92"/>
      <c r="K33" s="599"/>
      <c r="L33" s="599"/>
      <c r="M33" s="572"/>
      <c r="N33" s="572"/>
      <c r="O33" s="572"/>
      <c r="P33" s="572"/>
      <c r="Q33" s="572"/>
      <c r="R33" s="629"/>
      <c r="S33" s="630"/>
      <c r="T33" s="631"/>
      <c r="U33" s="584"/>
      <c r="V33" s="584"/>
      <c r="W33" s="584"/>
      <c r="X33" s="584"/>
      <c r="Y33" s="584"/>
      <c r="Z33" s="586"/>
      <c r="AA33" s="586"/>
      <c r="AB33" s="586"/>
      <c r="AC33" s="586"/>
      <c r="AD33" s="604"/>
      <c r="AE33" s="604"/>
      <c r="AF33" s="604"/>
      <c r="AG33" s="608"/>
      <c r="AH33" s="609"/>
      <c r="AI33" s="610"/>
      <c r="AJ33" s="626"/>
      <c r="AK33" s="627"/>
      <c r="AL33" s="627"/>
      <c r="AM33" s="627"/>
      <c r="AN33" s="627"/>
      <c r="AO33" s="628"/>
      <c r="AP33" s="627"/>
      <c r="AQ33" s="627"/>
      <c r="AR33" s="627"/>
      <c r="AS33" s="627"/>
      <c r="AT33" s="572"/>
      <c r="AU33" s="572"/>
      <c r="AV33" s="573"/>
    </row>
    <row r="34" spans="1:50" ht="8.1" customHeight="1" x14ac:dyDescent="0.2">
      <c r="A34" s="588"/>
      <c r="B34" s="589"/>
      <c r="C34" s="563"/>
      <c r="D34" s="592"/>
      <c r="E34" s="595" t="str">
        <f>IF(A34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4" s="596"/>
      <c r="G34" s="598"/>
      <c r="H34" s="599"/>
      <c r="I34" s="92"/>
      <c r="J34" s="92"/>
      <c r="K34" s="571"/>
      <c r="L34" s="599"/>
      <c r="M34" s="576"/>
      <c r="N34" s="572"/>
      <c r="O34" s="572"/>
      <c r="P34" s="576"/>
      <c r="Q34" s="572"/>
      <c r="R34" s="577" t="str">
        <f>IF(P34="","",(ROUND(C34*E34,2)))</f>
        <v/>
      </c>
      <c r="S34" s="579" t="str">
        <f>IF(M34="","",((M34-RIGHT(M34,2))/100)+(RIGHT(M34,2)/60))</f>
        <v/>
      </c>
      <c r="T34" s="581" t="str">
        <f>IF(P34="","",((P34-RIGHT(P34,2))/100)+(RIGHT(P34,2)/60))</f>
        <v/>
      </c>
      <c r="U34" s="583" t="str">
        <f>IF(P34="","",(INT(Z34)&amp;" + "&amp;ROUND((Z34-INT(Z34))*60,0)))</f>
        <v/>
      </c>
      <c r="V34" s="583"/>
      <c r="W34" s="583"/>
      <c r="X34" s="584"/>
      <c r="Y34" s="584"/>
      <c r="Z34" s="586" t="str">
        <f>IF(T34="","",ROUND((T34-S34),2))</f>
        <v/>
      </c>
      <c r="AA34" s="586"/>
      <c r="AB34" s="586" t="str">
        <f>IF(P34="","",(Z34+AB32))</f>
        <v/>
      </c>
      <c r="AC34" s="586"/>
      <c r="AD34" s="618"/>
      <c r="AE34" s="604"/>
      <c r="AF34" s="604"/>
      <c r="AG34" s="620" t="str">
        <f>IF(P34="","",($Q$40*Z34))</f>
        <v/>
      </c>
      <c r="AH34" s="621"/>
      <c r="AI34" s="622"/>
      <c r="AJ34" s="563"/>
      <c r="AK34" s="564"/>
      <c r="AL34" s="564"/>
      <c r="AM34" s="564"/>
      <c r="AN34" s="564"/>
      <c r="AO34" s="565"/>
      <c r="AP34" s="569"/>
      <c r="AQ34" s="570"/>
      <c r="AR34" s="570"/>
      <c r="AS34" s="570"/>
      <c r="AT34" s="571"/>
      <c r="AU34" s="572"/>
      <c r="AV34" s="573"/>
    </row>
    <row r="35" spans="1:50" ht="8.1" customHeight="1" thickBot="1" x14ac:dyDescent="0.25">
      <c r="A35" s="590"/>
      <c r="B35" s="591"/>
      <c r="C35" s="593"/>
      <c r="D35" s="594"/>
      <c r="E35" s="597"/>
      <c r="F35" s="597"/>
      <c r="G35" s="600"/>
      <c r="H35" s="601"/>
      <c r="I35" s="99"/>
      <c r="J35" s="99"/>
      <c r="K35" s="601"/>
      <c r="L35" s="601"/>
      <c r="M35" s="574"/>
      <c r="N35" s="574"/>
      <c r="O35" s="574"/>
      <c r="P35" s="574"/>
      <c r="Q35" s="574"/>
      <c r="R35" s="578"/>
      <c r="S35" s="580"/>
      <c r="T35" s="582"/>
      <c r="U35" s="585"/>
      <c r="V35" s="585"/>
      <c r="W35" s="585"/>
      <c r="X35" s="585"/>
      <c r="Y35" s="585"/>
      <c r="Z35" s="587"/>
      <c r="AA35" s="587"/>
      <c r="AB35" s="587"/>
      <c r="AC35" s="587"/>
      <c r="AD35" s="619"/>
      <c r="AE35" s="619"/>
      <c r="AF35" s="619"/>
      <c r="AG35" s="623"/>
      <c r="AH35" s="624"/>
      <c r="AI35" s="625"/>
      <c r="AJ35" s="566"/>
      <c r="AK35" s="567"/>
      <c r="AL35" s="567"/>
      <c r="AM35" s="567"/>
      <c r="AN35" s="567"/>
      <c r="AO35" s="568"/>
      <c r="AP35" s="567"/>
      <c r="AQ35" s="567"/>
      <c r="AR35" s="567"/>
      <c r="AS35" s="567"/>
      <c r="AT35" s="574"/>
      <c r="AU35" s="574"/>
      <c r="AV35" s="575"/>
    </row>
    <row r="36" spans="1:50" s="24" customFormat="1" ht="13.5" customHeight="1" thickBot="1" x14ac:dyDescent="0.25">
      <c r="A36" s="539"/>
      <c r="B36" s="540"/>
      <c r="C36" s="541" t="str">
        <f>IF(C12="","",(SUM(C12:C34)))</f>
        <v/>
      </c>
      <c r="D36" s="542"/>
      <c r="E36" s="542"/>
      <c r="F36" s="226">
        <f>IF($Q$8="  "," ",VLOOKUP($Q$8,TBDATA!$A$3:$N$90,8,0))</f>
        <v>0</v>
      </c>
      <c r="G36" s="226">
        <f>IF($Q$8="  "," ",VLOOKUP($Q$8,TBDATA!$A$3:$N$90,10,0))</f>
        <v>0</v>
      </c>
      <c r="H36" s="226">
        <f>IF($Q$8="  "," ",VLOOKUP($Q$8,TBDATA!$A$3:$N$90,12))</f>
        <v>0</v>
      </c>
      <c r="I36" s="348"/>
      <c r="J36" s="348"/>
      <c r="K36" s="191" t="s">
        <v>111</v>
      </c>
      <c r="L36" s="348"/>
      <c r="M36" s="348"/>
      <c r="N36" s="543" t="str">
        <f>IF(C2="","",C2)</f>
        <v/>
      </c>
      <c r="O36" s="544"/>
      <c r="P36" s="544"/>
      <c r="Q36" s="544"/>
      <c r="R36" s="34"/>
      <c r="S36" s="25">
        <f>IF(A39="","",((A39-RIGHT(A39,2))/100)+(RIGHT(A39,2)/60))</f>
        <v>9</v>
      </c>
      <c r="T36" s="25">
        <f>IF(E39="","",((E39-RIGHT(E39,2))/100)+(RIGHT(E39,2)/60))</f>
        <v>18</v>
      </c>
      <c r="U36" s="545" t="str">
        <f>IF(AB36="","",(INT(AB36)&amp;" + "&amp;ROUND((AB36-INT(AB36))*60,0)))</f>
        <v>5 + 46</v>
      </c>
      <c r="V36" s="546"/>
      <c r="W36" s="546"/>
      <c r="X36" s="547"/>
      <c r="Y36" s="547"/>
      <c r="Z36" s="548">
        <f>IF(P12="","",(ROUND(SUM(Z12:AA35),2)))</f>
        <v>5.77</v>
      </c>
      <c r="AA36" s="549"/>
      <c r="AB36" s="550">
        <f>IF(P12="","",(ROUND(Z36,2)))</f>
        <v>5.77</v>
      </c>
      <c r="AC36" s="551"/>
      <c r="AD36" s="551"/>
      <c r="AE36" s="561"/>
      <c r="AF36" s="561"/>
      <c r="AG36" s="562">
        <f>IF(AG12="","",(SUM(AG12:AI35)))</f>
        <v>3456.23</v>
      </c>
      <c r="AH36" s="547"/>
      <c r="AI36" s="547"/>
      <c r="AJ36" s="547"/>
      <c r="AK36" s="561"/>
      <c r="AL36" s="561"/>
      <c r="AM36" s="561"/>
      <c r="AN36" s="561"/>
      <c r="AO36" s="561"/>
      <c r="AP36" s="561"/>
      <c r="AQ36" s="561"/>
      <c r="AR36" s="561"/>
      <c r="AS36" s="561"/>
      <c r="AT36" s="561"/>
      <c r="AU36" s="561"/>
      <c r="AV36" s="561"/>
    </row>
    <row r="37" spans="1:50" ht="17.25" customHeight="1" thickBot="1" x14ac:dyDescent="0.25">
      <c r="A37" s="521" t="s">
        <v>125</v>
      </c>
      <c r="B37" s="522"/>
      <c r="C37" s="522"/>
      <c r="D37" s="522"/>
      <c r="E37" s="522"/>
      <c r="F37" s="522"/>
      <c r="G37" s="522"/>
      <c r="H37" s="523"/>
      <c r="I37" s="343"/>
      <c r="J37" s="343"/>
      <c r="K37" s="521" t="s">
        <v>126</v>
      </c>
      <c r="L37" s="522"/>
      <c r="M37" s="522"/>
      <c r="N37" s="522"/>
      <c r="O37" s="522"/>
      <c r="P37" s="522"/>
      <c r="Q37" s="522"/>
      <c r="R37" s="522"/>
      <c r="S37" s="522"/>
      <c r="T37" s="522"/>
      <c r="U37" s="523"/>
      <c r="V37" s="343"/>
      <c r="W37" s="343"/>
      <c r="X37" s="524" t="s">
        <v>17</v>
      </c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5"/>
      <c r="AL37" s="526" t="b">
        <f>IF(G5="Sunday",1,IF(G5="Monday",2,IF(G5="Tuesday",3,IF(G5="Wednesday",4,IF(G5="Thursday",5,IF(G5="Friday",6,IF(G5="Saturday",7)))))))</f>
        <v>0</v>
      </c>
      <c r="AM37" s="527"/>
      <c r="AN37" s="527"/>
      <c r="AO37" s="527"/>
      <c r="AP37" s="527"/>
      <c r="AQ37" s="527"/>
      <c r="AR37" s="528"/>
      <c r="AS37" s="529" t="s">
        <v>127</v>
      </c>
      <c r="AT37" s="530"/>
      <c r="AU37" s="530"/>
      <c r="AV37" s="531"/>
    </row>
    <row r="38" spans="1:50" s="26" customFormat="1" ht="24.95" customHeight="1" thickBot="1" x14ac:dyDescent="0.25">
      <c r="A38" s="535" t="s">
        <v>15</v>
      </c>
      <c r="B38" s="536"/>
      <c r="C38" s="536"/>
      <c r="D38" s="536"/>
      <c r="E38" s="537" t="s">
        <v>16</v>
      </c>
      <c r="F38" s="536"/>
      <c r="G38" s="536"/>
      <c r="H38" s="538"/>
      <c r="I38" s="83"/>
      <c r="J38" s="83"/>
      <c r="K38" s="552" t="s">
        <v>15</v>
      </c>
      <c r="L38" s="553"/>
      <c r="M38" s="553"/>
      <c r="N38" s="553"/>
      <c r="O38" s="554" t="s">
        <v>16</v>
      </c>
      <c r="P38" s="555"/>
      <c r="Q38" s="555"/>
      <c r="R38" s="555"/>
      <c r="S38" s="555"/>
      <c r="T38" s="555"/>
      <c r="U38" s="556"/>
      <c r="V38" s="84" t="str">
        <f>IF(K39="","",((K39-RIGHT(K39,2))/100)+(RIGHT(K39,2)/60))</f>
        <v/>
      </c>
      <c r="W38" s="84" t="str">
        <f>IF(O39="","",((O39-RIGHT(O39,2))/100)+(RIGHT(O39,2)/60))</f>
        <v/>
      </c>
      <c r="X38" s="557" t="s">
        <v>15</v>
      </c>
      <c r="Y38" s="558"/>
      <c r="Z38" s="558"/>
      <c r="AA38" s="559"/>
      <c r="AB38" s="12"/>
      <c r="AC38" s="344" t="s">
        <v>16</v>
      </c>
      <c r="AD38" s="12"/>
      <c r="AE38" s="560" t="s">
        <v>18</v>
      </c>
      <c r="AF38" s="558"/>
      <c r="AG38" s="558"/>
      <c r="AH38" s="559"/>
      <c r="AI38" s="560" t="s">
        <v>19</v>
      </c>
      <c r="AJ38" s="558"/>
      <c r="AK38" s="558"/>
      <c r="AL38" s="558"/>
      <c r="AM38" s="558"/>
      <c r="AN38" s="559"/>
      <c r="AO38" s="560" t="s">
        <v>20</v>
      </c>
      <c r="AP38" s="558"/>
      <c r="AQ38" s="558"/>
      <c r="AR38" s="559"/>
      <c r="AS38" s="532"/>
      <c r="AT38" s="533"/>
      <c r="AU38" s="533"/>
      <c r="AV38" s="534"/>
      <c r="AX38" s="21"/>
    </row>
    <row r="39" spans="1:50" ht="24.95" customHeight="1" thickBot="1" x14ac:dyDescent="0.25">
      <c r="A39" s="510" t="s">
        <v>894</v>
      </c>
      <c r="B39" s="511"/>
      <c r="C39" s="511"/>
      <c r="D39" s="512"/>
      <c r="E39" s="513" t="s">
        <v>895</v>
      </c>
      <c r="F39" s="511"/>
      <c r="G39" s="511"/>
      <c r="H39" s="514"/>
      <c r="I39" s="54">
        <f>IF(A39="","",((A39-RIGHT(A39,2))/100)+(RIGHT(A39,2)/60))</f>
        <v>9</v>
      </c>
      <c r="J39" s="54">
        <f>IF(E39="","",((E39-RIGHT(E39,2))/100)+(RIGHT(E39,2)/60))</f>
        <v>18</v>
      </c>
      <c r="K39" s="515"/>
      <c r="L39" s="516"/>
      <c r="M39" s="516"/>
      <c r="N39" s="516"/>
      <c r="O39" s="513"/>
      <c r="P39" s="511"/>
      <c r="Q39" s="511"/>
      <c r="R39" s="511"/>
      <c r="S39" s="511"/>
      <c r="T39" s="511"/>
      <c r="U39" s="514"/>
      <c r="V39" s="102" t="str">
        <f>IF(X39="","",((X39-RIGHT(X39,2))/100)+(RIGHT(X39,2)/60))</f>
        <v/>
      </c>
      <c r="W39" s="102" t="str">
        <f>IF(AB39="","",((AB39-RIGHT(AB39,2))/100)+(RIGHT(AB39,2)/60))</f>
        <v/>
      </c>
      <c r="X39" s="510"/>
      <c r="Y39" s="517"/>
      <c r="Z39" s="490"/>
      <c r="AA39" s="491"/>
      <c r="AB39" s="518"/>
      <c r="AC39" s="519"/>
      <c r="AD39" s="520"/>
      <c r="AE39" s="486" t="str">
        <f>IF($W$39="","",($W$39-$V$39))</f>
        <v/>
      </c>
      <c r="AF39" s="487"/>
      <c r="AG39" s="487"/>
      <c r="AH39" s="488"/>
      <c r="AI39" s="489"/>
      <c r="AJ39" s="490"/>
      <c r="AK39" s="490"/>
      <c r="AL39" s="490"/>
      <c r="AM39" s="490"/>
      <c r="AN39" s="491"/>
      <c r="AO39" s="492" t="str">
        <f>IF($AB$39="","",VLOOKUP(Y4,ATDATA!$A$3:$W$61,7)*(AI39*AE39))</f>
        <v/>
      </c>
      <c r="AP39" s="493"/>
      <c r="AQ39" s="493"/>
      <c r="AR39" s="493"/>
      <c r="AS39" s="494">
        <f>IF($Y$4="","",VLOOKUP($Y$4,ATDATA!$A$3:$X$86,23,0))</f>
        <v>0</v>
      </c>
      <c r="AT39" s="495"/>
      <c r="AU39" s="495"/>
      <c r="AV39" s="496"/>
      <c r="AW39" s="103"/>
      <c r="AX39" s="103"/>
    </row>
    <row r="40" spans="1:50" ht="20.100000000000001" customHeight="1" x14ac:dyDescent="0.2">
      <c r="A40" s="497" t="s">
        <v>128</v>
      </c>
      <c r="B40" s="498"/>
      <c r="C40" s="498"/>
      <c r="D40" s="498"/>
      <c r="E40" s="498"/>
      <c r="F40" s="499">
        <f>IF($Y$4="","",IF($C$2&lt;$AS$39,VLOOKUP($Y$4,ATDATA!$A$3:$W$86,5,0),VLOOKUP($Y$4,ATDATA!$A$3:$X$86,22,0)))</f>
        <v>0</v>
      </c>
      <c r="G40" s="500"/>
      <c r="H40" s="500"/>
      <c r="I40" s="161"/>
      <c r="J40" s="161"/>
      <c r="K40" s="501" t="s">
        <v>201</v>
      </c>
      <c r="L40" s="502"/>
      <c r="M40" s="502"/>
      <c r="N40" s="502"/>
      <c r="O40" s="502"/>
      <c r="P40" s="502"/>
      <c r="Q40" s="503">
        <f>IF($Y$4="","",VLOOKUP($Y$4,ATDATA!$A$3:$U$86,6,0))</f>
        <v>599</v>
      </c>
      <c r="R40" s="504"/>
      <c r="S40" s="504"/>
      <c r="T40" s="504">
        <f>IF($K$12="","",VLOOKUP($Y$4,ATDATA!$A$3:$U$61,7))</f>
        <v>0</v>
      </c>
      <c r="U40" s="504"/>
      <c r="V40" s="504"/>
      <c r="W40" s="504">
        <f>IF($K$12="","",VLOOKUP($Y$4,ATDATA!$A$3:$U$61,7))</f>
        <v>0</v>
      </c>
      <c r="X40" s="504"/>
      <c r="Y40" s="505"/>
      <c r="Z40" s="506" t="s">
        <v>112</v>
      </c>
      <c r="AA40" s="507"/>
      <c r="AB40" s="508"/>
      <c r="AC40" s="508"/>
      <c r="AD40" s="508"/>
      <c r="AE40" s="508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8"/>
      <c r="AQ40" s="508"/>
      <c r="AR40" s="508"/>
      <c r="AS40" s="508"/>
      <c r="AT40" s="508"/>
      <c r="AU40" s="508"/>
      <c r="AV40" s="509"/>
      <c r="AW40" s="27"/>
      <c r="AX40" s="21"/>
    </row>
    <row r="41" spans="1:50" ht="18" customHeight="1" thickBot="1" x14ac:dyDescent="0.25">
      <c r="A41" s="437" t="s">
        <v>60</v>
      </c>
      <c r="B41" s="438"/>
      <c r="C41" s="438"/>
      <c r="D41" s="438"/>
      <c r="E41" s="438"/>
      <c r="F41" s="462">
        <f>Z36</f>
        <v>5.77</v>
      </c>
      <c r="G41" s="463"/>
      <c r="H41" s="463"/>
      <c r="I41" s="159"/>
      <c r="J41" s="159"/>
      <c r="K41" s="444" t="s">
        <v>200</v>
      </c>
      <c r="L41" s="464"/>
      <c r="M41" s="464"/>
      <c r="N41" s="464"/>
      <c r="O41" s="464"/>
      <c r="P41" s="464"/>
      <c r="Q41" s="465">
        <f>IF(Y4="","",($AG$36))</f>
        <v>3456.23</v>
      </c>
      <c r="R41" s="466"/>
      <c r="S41" s="466"/>
      <c r="T41" s="466"/>
      <c r="U41" s="466"/>
      <c r="V41" s="466"/>
      <c r="W41" s="466"/>
      <c r="X41" s="466"/>
      <c r="Y41" s="467"/>
      <c r="Z41" s="468">
        <f>IF($Y$4="","",(SUM(F43,Q41,Q42,Q43,Q44,Q46)))</f>
        <v>3456.23</v>
      </c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70"/>
    </row>
    <row r="42" spans="1:50" ht="21" customHeight="1" x14ac:dyDescent="0.2">
      <c r="A42" s="437" t="s">
        <v>61</v>
      </c>
      <c r="B42" s="445"/>
      <c r="C42" s="445"/>
      <c r="D42" s="445"/>
      <c r="E42" s="445"/>
      <c r="F42" s="471" t="str">
        <f>IF($W$39="","",($W$39-$V$39))</f>
        <v/>
      </c>
      <c r="G42" s="466"/>
      <c r="H42" s="466"/>
      <c r="I42" s="159"/>
      <c r="J42" s="159"/>
      <c r="K42" s="444" t="s">
        <v>199</v>
      </c>
      <c r="L42" s="464"/>
      <c r="M42" s="464"/>
      <c r="N42" s="464"/>
      <c r="O42" s="464"/>
      <c r="P42" s="464"/>
      <c r="Q42" s="465" t="str">
        <f>IF(A12="","",(SUM($R$12:$R$34)))</f>
        <v/>
      </c>
      <c r="R42" s="466"/>
      <c r="S42" s="466"/>
      <c r="T42" s="466"/>
      <c r="U42" s="466"/>
      <c r="V42" s="466"/>
      <c r="W42" s="466"/>
      <c r="X42" s="466"/>
      <c r="Y42" s="467"/>
      <c r="Z42" s="472" t="s">
        <v>134</v>
      </c>
      <c r="AA42" s="473"/>
      <c r="AB42" s="474"/>
      <c r="AC42" s="477" t="s">
        <v>104</v>
      </c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78"/>
    </row>
    <row r="43" spans="1:50" ht="20.25" customHeight="1" thickBot="1" x14ac:dyDescent="0.25">
      <c r="A43" s="482" t="s">
        <v>174</v>
      </c>
      <c r="B43" s="445"/>
      <c r="C43" s="445"/>
      <c r="D43" s="445"/>
      <c r="E43" s="445"/>
      <c r="F43" s="483" t="str">
        <f>IF(Y4="","",($AO$39))</f>
        <v/>
      </c>
      <c r="G43" s="466"/>
      <c r="H43" s="466"/>
      <c r="I43" s="159"/>
      <c r="J43" s="159"/>
      <c r="K43" s="444" t="s">
        <v>175</v>
      </c>
      <c r="L43" s="464"/>
      <c r="M43" s="464"/>
      <c r="N43" s="464"/>
      <c r="O43" s="464"/>
      <c r="P43" s="464"/>
      <c r="Q43" s="484"/>
      <c r="R43" s="484"/>
      <c r="S43" s="484"/>
      <c r="T43" s="484"/>
      <c r="U43" s="484"/>
      <c r="V43" s="484"/>
      <c r="W43" s="484"/>
      <c r="X43" s="484"/>
      <c r="Y43" s="485"/>
      <c r="Z43" s="475"/>
      <c r="AA43" s="475"/>
      <c r="AB43" s="476"/>
      <c r="AC43" s="479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1"/>
    </row>
    <row r="44" spans="1:50" ht="15" customHeight="1" x14ac:dyDescent="0.2">
      <c r="A44" s="437" t="s">
        <v>62</v>
      </c>
      <c r="B44" s="438"/>
      <c r="C44" s="438"/>
      <c r="D44" s="438"/>
      <c r="E44" s="438"/>
      <c r="F44" s="441" t="str">
        <f>IF(Y4="","",(C36))</f>
        <v/>
      </c>
      <c r="G44" s="442"/>
      <c r="H44" s="442"/>
      <c r="I44" s="162"/>
      <c r="J44" s="162"/>
      <c r="K44" s="444" t="s">
        <v>202</v>
      </c>
      <c r="L44" s="445"/>
      <c r="M44" s="445"/>
      <c r="N44" s="445"/>
      <c r="O44" s="445"/>
      <c r="P44" s="445"/>
      <c r="Q44" s="446"/>
      <c r="R44" s="447"/>
      <c r="S44" s="447"/>
      <c r="T44" s="447"/>
      <c r="U44" s="447"/>
      <c r="V44" s="447"/>
      <c r="W44" s="447"/>
      <c r="X44" s="447"/>
      <c r="Y44" s="448"/>
      <c r="Z44" s="451" t="str">
        <f>IF($C$2="","",IF(G5="NO OFF",C2-6,(C2+(WEEKDAY(C2)&gt;=AL37)*7-WEEKDAY(C2)+AL37)-7))</f>
        <v/>
      </c>
      <c r="AA44" s="397"/>
      <c r="AB44" s="452"/>
      <c r="AC44" s="433" t="str">
        <f>IF($C$2="","",Z44+1)</f>
        <v/>
      </c>
      <c r="AD44" s="434"/>
      <c r="AE44" s="435"/>
      <c r="AF44" s="420" t="str">
        <f>IF($C$2="","",Z44+2)</f>
        <v/>
      </c>
      <c r="AG44" s="434"/>
      <c r="AH44" s="435"/>
      <c r="AI44" s="420" t="str">
        <f>IF($C$2="","",Z44+3)</f>
        <v/>
      </c>
      <c r="AJ44" s="434"/>
      <c r="AK44" s="435"/>
      <c r="AL44" s="420" t="str">
        <f>IF($C$2="","",Z44+4)</f>
        <v/>
      </c>
      <c r="AM44" s="434"/>
      <c r="AN44" s="435"/>
      <c r="AO44" s="420" t="str">
        <f>IF($C$2="","",Z44+5)</f>
        <v/>
      </c>
      <c r="AP44" s="434"/>
      <c r="AQ44" s="435"/>
      <c r="AR44" s="420" t="str">
        <f>IF($C$2="","",Z44+6)</f>
        <v/>
      </c>
      <c r="AS44" s="436"/>
      <c r="AT44" s="420" t="s">
        <v>105</v>
      </c>
      <c r="AU44" s="421"/>
      <c r="AV44" s="422"/>
    </row>
    <row r="45" spans="1:50" ht="15" customHeight="1" thickBot="1" x14ac:dyDescent="0.25">
      <c r="A45" s="439"/>
      <c r="B45" s="440"/>
      <c r="C45" s="440"/>
      <c r="D45" s="440"/>
      <c r="E45" s="440"/>
      <c r="F45" s="443"/>
      <c r="G45" s="443"/>
      <c r="H45" s="443"/>
      <c r="I45" s="163"/>
      <c r="J45" s="163"/>
      <c r="K45" s="440"/>
      <c r="L45" s="440"/>
      <c r="M45" s="440"/>
      <c r="N45" s="440"/>
      <c r="O45" s="440"/>
      <c r="P45" s="440"/>
      <c r="Q45" s="449"/>
      <c r="R45" s="449"/>
      <c r="S45" s="449"/>
      <c r="T45" s="449"/>
      <c r="U45" s="449"/>
      <c r="V45" s="449"/>
      <c r="W45" s="449"/>
      <c r="X45" s="449"/>
      <c r="Y45" s="450"/>
      <c r="Z45" s="426" t="str">
        <f>IF(Y4="","",IF(Z44="","",(TEXT(Z44,"ddd"))))</f>
        <v/>
      </c>
      <c r="AA45" s="427"/>
      <c r="AB45" s="428"/>
      <c r="AC45" s="429" t="str">
        <f>IF(AC44="","",(TEXT(AC44,"ddd")))</f>
        <v/>
      </c>
      <c r="AD45" s="354"/>
      <c r="AE45" s="430"/>
      <c r="AF45" s="431" t="str">
        <f>IF(AF44="","",(TEXT(AF44,"ddd")))</f>
        <v/>
      </c>
      <c r="AG45" s="354"/>
      <c r="AH45" s="430"/>
      <c r="AI45" s="431" t="str">
        <f>IF(AI44="","",(TEXT(AI44,"ddd")))</f>
        <v/>
      </c>
      <c r="AJ45" s="354"/>
      <c r="AK45" s="430"/>
      <c r="AL45" s="431" t="str">
        <f>IF(AL44="","",(TEXT(AL44,"ddd")))</f>
        <v/>
      </c>
      <c r="AM45" s="354"/>
      <c r="AN45" s="430"/>
      <c r="AO45" s="431" t="str">
        <f>IF(AO44="","",(TEXT(AO44,"ddd")))</f>
        <v/>
      </c>
      <c r="AP45" s="354"/>
      <c r="AQ45" s="430"/>
      <c r="AR45" s="431" t="str">
        <f>IF(AR44="","",(TEXT(AR44,"ddd")))</f>
        <v/>
      </c>
      <c r="AS45" s="432"/>
      <c r="AT45" s="423"/>
      <c r="AU45" s="424"/>
      <c r="AV45" s="425"/>
    </row>
    <row r="46" spans="1:50" ht="15" customHeight="1" x14ac:dyDescent="0.2">
      <c r="A46" s="413" t="s">
        <v>117</v>
      </c>
      <c r="B46" s="414"/>
      <c r="C46" s="414"/>
      <c r="D46" s="417" t="s">
        <v>384</v>
      </c>
      <c r="E46" s="418"/>
      <c r="F46" s="418"/>
      <c r="G46" s="453"/>
      <c r="H46" s="455" t="str">
        <f>IF($Q$8="","Cost    Per    1000",IF($A$48="PL","Cost Per Landing","Cost      Per    1000"))</f>
        <v>Cost      Per    1000</v>
      </c>
      <c r="I46" s="418"/>
      <c r="J46" s="418"/>
      <c r="K46" s="418"/>
      <c r="L46" s="418"/>
      <c r="M46" s="455">
        <f>IF($Q$8="","",VLOOKUP($Q$8,TBDATA!$A$3:$N$130,13,0))</f>
        <v>0</v>
      </c>
      <c r="N46" s="418"/>
      <c r="O46" s="418"/>
      <c r="P46" s="418"/>
      <c r="Q46" s="456" t="str">
        <f>IF(M46="","",(IF(G46="","$0.00",IF(M47="LANDING",G46*M46,IF(M47&lt;&gt;"LANDING",G46*M47)))))</f>
        <v>$0.00</v>
      </c>
      <c r="R46" s="457"/>
      <c r="S46" s="457"/>
      <c r="T46" s="457"/>
      <c r="U46" s="457"/>
      <c r="V46" s="457"/>
      <c r="W46" s="457"/>
      <c r="X46" s="457"/>
      <c r="Y46" s="458"/>
      <c r="Z46" s="398" t="s">
        <v>135</v>
      </c>
      <c r="AA46" s="398"/>
      <c r="AB46" s="399"/>
      <c r="AC46" s="402">
        <f ca="1">IF($Y$4="","",IF($AC$44=$C$2,$AB$36,IF($AC$44&gt;$C$2,"",OFFSET(FLIGHTTIME!$A$2,MATCH('L28'!$Y$4,FLIGHTTIME!$A$3:$A$53,0),MATCH('L28'!$AC$44,FLIGHTTIME!$B$2:$FO$2,0)))))</f>
        <v>5.77</v>
      </c>
      <c r="AD46" s="384"/>
      <c r="AE46" s="384"/>
      <c r="AF46" s="404">
        <f ca="1">IF($Y$4="","",IF($AF$44=$C$2,$AB$36,IF($AF$44&gt;$C$2,"",OFFSET(FLIGHTTIME!$A$2,MATCH('L28'!$Y$4,FLIGHTTIME!$A$3:$A$53,0),MATCH('L28'!$AF$44,FLIGHTTIME!$B$2:$FO$2,0)))))</f>
        <v>5.77</v>
      </c>
      <c r="AG46" s="405"/>
      <c r="AH46" s="405"/>
      <c r="AI46" s="404">
        <f ca="1">IF($Y$4="","",IF($AI$44=$C$2,$AB$36,IF($AI$44&gt;$C$2,"",OFFSET(FLIGHTTIME!$A$2,MATCH('L28'!$Y$4,FLIGHTTIME!$A$3:$A$53,0),MATCH('L28'!$AI$44,FLIGHTTIME!$B$2:$FO$2,0)))))</f>
        <v>5.77</v>
      </c>
      <c r="AJ46" s="405"/>
      <c r="AK46" s="405"/>
      <c r="AL46" s="379">
        <f ca="1">IF($Y$4="","",IF($AL$44=$C$2,$AB$36,IF($AL$44&gt;$C$2,"",OFFSET(FLIGHTTIME!$A$2,MATCH('L28'!$Y$4,FLIGHTTIME!$A$3:$A$53,0),MATCH('L28'!$AL$44,FLIGHTTIME!$B$2:$FO$2,0)))))</f>
        <v>5.77</v>
      </c>
      <c r="AM46" s="384"/>
      <c r="AN46" s="380"/>
      <c r="AO46" s="407">
        <f ca="1">IF($Y$4="","",IF($AO$44=$C$2,$AB$36,IF($AO$44&gt;$C$2,"",OFFSET(FLIGHTTIME!$A$2,MATCH('L28'!$Y$4,FLIGHTTIME!$A$3:$A$53,0),MATCH('L28'!$AO$44,FLIGHTTIME!$B$2:$FO$2,0)))))</f>
        <v>5.77</v>
      </c>
      <c r="AP46" s="408"/>
      <c r="AQ46" s="409"/>
      <c r="AR46" s="379">
        <f ca="1">IF($Y$4="","",IF($AR$44=$C$2,$AB$36,IF($AR$44&gt;$C$2,"",OFFSET(FLIGHTTIME!$A$2,MATCH('L28'!$Y$4,FLIGHTTIME!$A$3:$A$53,0),MATCH('L28'!$AR$44,FLIGHTTIME!$B$2:$FO$2,0)))))</f>
        <v>5.77</v>
      </c>
      <c r="AS46" s="380"/>
      <c r="AT46" s="383">
        <f ca="1">IF($Y$4="","",SUM(AC46:AR46))</f>
        <v>34.619999999999997</v>
      </c>
      <c r="AU46" s="384"/>
      <c r="AV46" s="385"/>
    </row>
    <row r="47" spans="1:50" ht="11.25" customHeight="1" thickBot="1" x14ac:dyDescent="0.25">
      <c r="A47" s="415"/>
      <c r="B47" s="416"/>
      <c r="C47" s="416"/>
      <c r="D47" s="419"/>
      <c r="E47" s="419"/>
      <c r="F47" s="419"/>
      <c r="G47" s="454"/>
      <c r="H47" s="419"/>
      <c r="I47" s="419"/>
      <c r="J47" s="419"/>
      <c r="K47" s="419"/>
      <c r="L47" s="419"/>
      <c r="M47" s="388">
        <f>IF($Y$4="","",IF($A$48="PT",ROUND(VLOOKUP($Y$4,ATDATA!$A$3:$X$86,21,0)/1000,2)*M46,IF($A$48="PL","LANDING",ROUND(VLOOKUP($Y$4,ATDATA!$A$3:$X$86,21,0)/1000,2)*M46)))</f>
        <v>0</v>
      </c>
      <c r="N47" s="389"/>
      <c r="O47" s="389"/>
      <c r="P47" s="389"/>
      <c r="Q47" s="459"/>
      <c r="R47" s="460"/>
      <c r="S47" s="460"/>
      <c r="T47" s="460"/>
      <c r="U47" s="460"/>
      <c r="V47" s="460"/>
      <c r="W47" s="460"/>
      <c r="X47" s="460"/>
      <c r="Y47" s="461"/>
      <c r="Z47" s="400"/>
      <c r="AA47" s="400"/>
      <c r="AB47" s="401"/>
      <c r="AC47" s="403"/>
      <c r="AD47" s="386"/>
      <c r="AE47" s="386"/>
      <c r="AF47" s="406"/>
      <c r="AG47" s="406"/>
      <c r="AH47" s="406"/>
      <c r="AI47" s="406"/>
      <c r="AJ47" s="406"/>
      <c r="AK47" s="406"/>
      <c r="AL47" s="381"/>
      <c r="AM47" s="386"/>
      <c r="AN47" s="382"/>
      <c r="AO47" s="410"/>
      <c r="AP47" s="411"/>
      <c r="AQ47" s="412"/>
      <c r="AR47" s="381"/>
      <c r="AS47" s="382"/>
      <c r="AT47" s="381"/>
      <c r="AU47" s="386"/>
      <c r="AV47" s="387"/>
    </row>
    <row r="48" spans="1:50" s="28" customFormat="1" ht="6.75" customHeight="1" x14ac:dyDescent="0.2">
      <c r="A48" s="390">
        <f>IF($Q$8="  ","PT",VLOOKUP($Q$8,TBDATA!$A$3:$U$77,8))</f>
        <v>0</v>
      </c>
      <c r="B48" s="390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2"/>
      <c r="R48" s="392"/>
      <c r="S48" s="392"/>
      <c r="T48" s="392"/>
      <c r="U48" s="392"/>
      <c r="V48" s="392"/>
      <c r="W48" s="392"/>
      <c r="X48" s="392"/>
      <c r="Y48" s="392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47"/>
    </row>
    <row r="49" spans="1:48" s="29" customFormat="1" ht="20.100000000000001" customHeight="1" x14ac:dyDescent="0.2">
      <c r="A49" s="394" t="s">
        <v>27</v>
      </c>
      <c r="B49" s="395"/>
      <c r="C49" s="395"/>
      <c r="D49" s="395"/>
      <c r="E49" s="396">
        <f>IF(Y4="","",VLOOKUP($Y$4,ATDATA!$A$3:$X$86,13,0))</f>
        <v>0</v>
      </c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58" t="s">
        <v>22</v>
      </c>
      <c r="AA49" s="359"/>
      <c r="AB49" s="359"/>
      <c r="AC49" s="369">
        <f>IF(Y4="","",VLOOKUP($Y$4,ATDATA!$A$3:$X$86,14,0))</f>
        <v>0</v>
      </c>
      <c r="AD49" s="377"/>
      <c r="AE49" s="358" t="s">
        <v>57</v>
      </c>
      <c r="AF49" s="364"/>
      <c r="AG49" s="364"/>
      <c r="AH49" s="364"/>
      <c r="AI49" s="364"/>
      <c r="AJ49" s="369">
        <f>IF(Y4="","",VLOOKUP($Y$4,ATDATA!$A$3:$X$86,11,0))</f>
        <v>0</v>
      </c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70"/>
      <c r="AV49" s="371"/>
    </row>
    <row r="50" spans="1:48" s="29" customFormat="1" ht="20.100000000000001" customHeight="1" x14ac:dyDescent="0.2">
      <c r="A50" s="358" t="s">
        <v>55</v>
      </c>
      <c r="B50" s="372"/>
      <c r="C50" s="372"/>
      <c r="D50" s="372"/>
      <c r="E50" s="369">
        <f>IF(Y4="","",VLOOKUP($Y$4,ATDATA!$A$3:$X$86,12,0))</f>
        <v>0</v>
      </c>
      <c r="F50" s="373"/>
      <c r="G50" s="373"/>
      <c r="H50" s="373"/>
      <c r="I50" s="373"/>
      <c r="J50" s="373"/>
      <c r="K50" s="373"/>
      <c r="L50" s="373"/>
      <c r="M50" s="374" t="s">
        <v>63</v>
      </c>
      <c r="N50" s="375"/>
      <c r="O50" s="375"/>
      <c r="P50" s="369" t="str">
        <f>IF(Y4="","",VLOOKUP($Y$4,ATDATA!$A$3:$X$86,2,0))</f>
        <v>King Air</v>
      </c>
      <c r="Q50" s="376"/>
      <c r="R50" s="376"/>
      <c r="S50" s="376"/>
      <c r="T50" s="376"/>
      <c r="U50" s="376"/>
      <c r="V50" s="376"/>
      <c r="W50" s="376"/>
      <c r="X50" s="376"/>
      <c r="Y50" s="377"/>
      <c r="Z50" s="340" t="s">
        <v>58</v>
      </c>
      <c r="AA50" s="341"/>
      <c r="AB50" s="341"/>
      <c r="AC50" s="341"/>
      <c r="AD50" s="341"/>
      <c r="AE50" s="341"/>
      <c r="AF50" s="341"/>
      <c r="AG50" s="342"/>
      <c r="AH50" s="378" t="str">
        <f>IF($Q$8="","",VLOOKUP($Q$8,TBDATA!$A$3:$N$130,2,0))</f>
        <v>DONALDSON AIR CENTER (GREENVILLE)</v>
      </c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7"/>
    </row>
    <row r="51" spans="1:48" ht="20.100000000000001" customHeight="1" x14ac:dyDescent="0.2">
      <c r="A51" s="358" t="s">
        <v>56</v>
      </c>
      <c r="B51" s="359"/>
      <c r="C51" s="359"/>
      <c r="D51" s="359"/>
      <c r="E51" s="360"/>
      <c r="F51" s="361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3"/>
      <c r="Z51" s="358" t="s">
        <v>59</v>
      </c>
      <c r="AA51" s="359"/>
      <c r="AB51" s="359"/>
      <c r="AC51" s="359"/>
      <c r="AD51" s="359"/>
      <c r="AE51" s="364"/>
      <c r="AF51" s="364"/>
      <c r="AG51" s="364"/>
      <c r="AH51" s="361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3"/>
    </row>
    <row r="52" spans="1:48" ht="20.100000000000001" customHeight="1" x14ac:dyDescent="0.2">
      <c r="A52" s="365" t="s">
        <v>376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7" t="s">
        <v>713</v>
      </c>
      <c r="AS52" s="368"/>
      <c r="AT52" s="368"/>
      <c r="AU52" s="368"/>
      <c r="AV52" s="368"/>
    </row>
    <row r="53" spans="1:48" x14ac:dyDescent="0.2">
      <c r="A53" s="349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</row>
    <row r="54" spans="1:48" x14ac:dyDescent="0.2">
      <c r="A54" s="350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</row>
    <row r="55" spans="1:48" x14ac:dyDescent="0.2">
      <c r="A55" s="350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</row>
    <row r="56" spans="1:48" s="24" customFormat="1" ht="9.75" customHeight="1" x14ac:dyDescent="0.2">
      <c r="A56" s="350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</row>
    <row r="57" spans="1:48" s="24" customFormat="1" ht="11.1" customHeight="1" x14ac:dyDescent="0.2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</row>
    <row r="58" spans="1:48" ht="16.5" customHeight="1" x14ac:dyDescent="0.2">
      <c r="A58" s="351" t="s">
        <v>21</v>
      </c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2"/>
      <c r="W58" s="352"/>
      <c r="X58" s="352"/>
      <c r="Y58" s="353" t="str">
        <f>IF($Q$8="","",VLOOKUP($Q$8,TBDATA!$A$3:$N$130,3,0))</f>
        <v>Darlene Hall</v>
      </c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1" t="s">
        <v>54</v>
      </c>
      <c r="AL58" s="351"/>
      <c r="AM58" s="355"/>
      <c r="AN58" s="356" t="str">
        <f>IF(C2="","",C2)</f>
        <v/>
      </c>
      <c r="AO58" s="357"/>
      <c r="AP58" s="357"/>
      <c r="AQ58" s="357"/>
      <c r="AR58" s="357"/>
      <c r="AS58" s="357"/>
      <c r="AT58" s="357"/>
      <c r="AU58" s="357"/>
      <c r="AV58" s="357"/>
    </row>
    <row r="59" spans="1:48" ht="6.75" customHeight="1" x14ac:dyDescent="0.2">
      <c r="AF59" s="72"/>
    </row>
    <row r="60" spans="1:48" x14ac:dyDescent="0.2">
      <c r="AF60" s="73"/>
    </row>
  </sheetData>
  <sheetProtection sheet="1" objects="1" scenarios="1"/>
  <mergeCells count="393">
    <mergeCell ref="A1:AV1"/>
    <mergeCell ref="A2:B3"/>
    <mergeCell ref="C2:G2"/>
    <mergeCell ref="H2:X3"/>
    <mergeCell ref="Y2:AD3"/>
    <mergeCell ref="AE2:AK3"/>
    <mergeCell ref="AL2:AV3"/>
    <mergeCell ref="C3:G3"/>
    <mergeCell ref="A6:C6"/>
    <mergeCell ref="D6:L6"/>
    <mergeCell ref="M6:N6"/>
    <mergeCell ref="O6:Z6"/>
    <mergeCell ref="AA6:AH6"/>
    <mergeCell ref="AI6:AV6"/>
    <mergeCell ref="AL4:AV4"/>
    <mergeCell ref="A5:F5"/>
    <mergeCell ref="G5:L5"/>
    <mergeCell ref="M5:Q5"/>
    <mergeCell ref="U5:Z5"/>
    <mergeCell ref="AA5:AD5"/>
    <mergeCell ref="AE5:AI5"/>
    <mergeCell ref="AJ5:AM5"/>
    <mergeCell ref="AN5:AV5"/>
    <mergeCell ref="A4:D4"/>
    <mergeCell ref="E4:G4"/>
    <mergeCell ref="H4:N4"/>
    <mergeCell ref="O4:U4"/>
    <mergeCell ref="Y4:Z4"/>
    <mergeCell ref="AA4:AK4"/>
    <mergeCell ref="AO7:AP7"/>
    <mergeCell ref="AQ7:AS7"/>
    <mergeCell ref="AT7:AV7"/>
    <mergeCell ref="A8:P8"/>
    <mergeCell ref="Q8:Z8"/>
    <mergeCell ref="AA8:AC8"/>
    <mergeCell ref="AD8:AH8"/>
    <mergeCell ref="AK8:AN8"/>
    <mergeCell ref="AO8:AP8"/>
    <mergeCell ref="AQ8:AS8"/>
    <mergeCell ref="A7:P7"/>
    <mergeCell ref="Q7:Z7"/>
    <mergeCell ref="AA7:AC7"/>
    <mergeCell ref="AD7:AH7"/>
    <mergeCell ref="AI7:AJ8"/>
    <mergeCell ref="AK7:AN7"/>
    <mergeCell ref="AT8:AV8"/>
    <mergeCell ref="A9:AS9"/>
    <mergeCell ref="AT9:AV9"/>
    <mergeCell ref="A10:B11"/>
    <mergeCell ref="C10:F10"/>
    <mergeCell ref="G10:L11"/>
    <mergeCell ref="M10:Q10"/>
    <mergeCell ref="R10:R11"/>
    <mergeCell ref="S10:S11"/>
    <mergeCell ref="T10:T11"/>
    <mergeCell ref="AP10:AS11"/>
    <mergeCell ref="AT10:AV11"/>
    <mergeCell ref="C11:D11"/>
    <mergeCell ref="E11:F11"/>
    <mergeCell ref="M11:O11"/>
    <mergeCell ref="P11:Q11"/>
    <mergeCell ref="U10:Y11"/>
    <mergeCell ref="Z10:AA11"/>
    <mergeCell ref="AB10:AC11"/>
    <mergeCell ref="AD10:AF11"/>
    <mergeCell ref="AG10:AI11"/>
    <mergeCell ref="AJ10:AO11"/>
    <mergeCell ref="AJ12:AO13"/>
    <mergeCell ref="AP12:AS13"/>
    <mergeCell ref="AT12:AV13"/>
    <mergeCell ref="P12:Q13"/>
    <mergeCell ref="R12:R13"/>
    <mergeCell ref="S12:S13"/>
    <mergeCell ref="T12:T13"/>
    <mergeCell ref="U12:Y13"/>
    <mergeCell ref="Z12:AA13"/>
    <mergeCell ref="A14:B15"/>
    <mergeCell ref="C14:D15"/>
    <mergeCell ref="E14:F15"/>
    <mergeCell ref="G14:H15"/>
    <mergeCell ref="K14:L15"/>
    <mergeCell ref="M14:O15"/>
    <mergeCell ref="AB12:AC13"/>
    <mergeCell ref="AD12:AF13"/>
    <mergeCell ref="AG12:AI13"/>
    <mergeCell ref="A12:B13"/>
    <mergeCell ref="C12:D13"/>
    <mergeCell ref="E12:F13"/>
    <mergeCell ref="G12:H13"/>
    <mergeCell ref="K12:L13"/>
    <mergeCell ref="M12:O13"/>
    <mergeCell ref="AB14:AC15"/>
    <mergeCell ref="AD14:AF15"/>
    <mergeCell ref="AG14:AI15"/>
    <mergeCell ref="AJ14:AO15"/>
    <mergeCell ref="AP14:AS15"/>
    <mergeCell ref="AT14:AV15"/>
    <mergeCell ref="P14:Q15"/>
    <mergeCell ref="R14:R15"/>
    <mergeCell ref="S14:S15"/>
    <mergeCell ref="T14:T15"/>
    <mergeCell ref="U14:Y15"/>
    <mergeCell ref="Z14:AA15"/>
    <mergeCell ref="AJ16:AO17"/>
    <mergeCell ref="AP16:AS17"/>
    <mergeCell ref="AT16:AV17"/>
    <mergeCell ref="P16:Q17"/>
    <mergeCell ref="R16:R17"/>
    <mergeCell ref="S16:S17"/>
    <mergeCell ref="T16:T17"/>
    <mergeCell ref="U16:Y17"/>
    <mergeCell ref="Z16:AA17"/>
    <mergeCell ref="A18:B19"/>
    <mergeCell ref="C18:D19"/>
    <mergeCell ref="E18:F19"/>
    <mergeCell ref="G18:H19"/>
    <mergeCell ref="K18:L19"/>
    <mergeCell ref="M18:O19"/>
    <mergeCell ref="AB16:AC17"/>
    <mergeCell ref="AD16:AF17"/>
    <mergeCell ref="AG16:AI17"/>
    <mergeCell ref="A16:B17"/>
    <mergeCell ref="C16:D17"/>
    <mergeCell ref="E16:F17"/>
    <mergeCell ref="G16:H17"/>
    <mergeCell ref="K16:L17"/>
    <mergeCell ref="M16:O17"/>
    <mergeCell ref="AB18:AC19"/>
    <mergeCell ref="AD18:AF19"/>
    <mergeCell ref="AG18:AI19"/>
    <mergeCell ref="AJ18:AO19"/>
    <mergeCell ref="AP18:AS19"/>
    <mergeCell ref="AT18:AV19"/>
    <mergeCell ref="P18:Q19"/>
    <mergeCell ref="R18:R19"/>
    <mergeCell ref="S18:S19"/>
    <mergeCell ref="T18:T19"/>
    <mergeCell ref="U18:Y19"/>
    <mergeCell ref="Z18:AA19"/>
    <mergeCell ref="AJ20:AO21"/>
    <mergeCell ref="AP20:AS21"/>
    <mergeCell ref="AT20:AV21"/>
    <mergeCell ref="P20:Q21"/>
    <mergeCell ref="R20:R21"/>
    <mergeCell ref="S20:S21"/>
    <mergeCell ref="T20:T21"/>
    <mergeCell ref="U20:Y21"/>
    <mergeCell ref="Z20:AA21"/>
    <mergeCell ref="A22:B23"/>
    <mergeCell ref="C22:D23"/>
    <mergeCell ref="E22:F23"/>
    <mergeCell ref="G22:H23"/>
    <mergeCell ref="K22:L23"/>
    <mergeCell ref="M22:O23"/>
    <mergeCell ref="AB20:AC21"/>
    <mergeCell ref="AD20:AF21"/>
    <mergeCell ref="AG20:AI21"/>
    <mergeCell ref="A20:B21"/>
    <mergeCell ref="C20:D21"/>
    <mergeCell ref="E20:F21"/>
    <mergeCell ref="G20:H21"/>
    <mergeCell ref="K20:L21"/>
    <mergeCell ref="M20:O21"/>
    <mergeCell ref="AB22:AC23"/>
    <mergeCell ref="AD22:AF23"/>
    <mergeCell ref="AG22:AI23"/>
    <mergeCell ref="AJ22:AO23"/>
    <mergeCell ref="AP22:AS23"/>
    <mergeCell ref="AT22:AV23"/>
    <mergeCell ref="P22:Q23"/>
    <mergeCell ref="R22:R23"/>
    <mergeCell ref="S22:S23"/>
    <mergeCell ref="T22:T23"/>
    <mergeCell ref="U22:Y23"/>
    <mergeCell ref="Z22:AA23"/>
    <mergeCell ref="AJ24:AO25"/>
    <mergeCell ref="AP24:AS25"/>
    <mergeCell ref="AT24:AV25"/>
    <mergeCell ref="P24:Q25"/>
    <mergeCell ref="R24:R25"/>
    <mergeCell ref="S24:S25"/>
    <mergeCell ref="T24:T25"/>
    <mergeCell ref="U24:Y25"/>
    <mergeCell ref="Z24:AA25"/>
    <mergeCell ref="A26:B27"/>
    <mergeCell ref="C26:D27"/>
    <mergeCell ref="E26:F27"/>
    <mergeCell ref="G26:H27"/>
    <mergeCell ref="K26:L27"/>
    <mergeCell ref="M26:O27"/>
    <mergeCell ref="AB24:AC25"/>
    <mergeCell ref="AD24:AF25"/>
    <mergeCell ref="AG24:AI25"/>
    <mergeCell ref="A24:B25"/>
    <mergeCell ref="C24:D25"/>
    <mergeCell ref="E24:F25"/>
    <mergeCell ref="G24:H25"/>
    <mergeCell ref="K24:L25"/>
    <mergeCell ref="M24:O25"/>
    <mergeCell ref="AB26:AC27"/>
    <mergeCell ref="AD26:AF27"/>
    <mergeCell ref="AG26:AI27"/>
    <mergeCell ref="AJ26:AO27"/>
    <mergeCell ref="AP26:AS27"/>
    <mergeCell ref="AT26:AV27"/>
    <mergeCell ref="P26:Q27"/>
    <mergeCell ref="R26:R27"/>
    <mergeCell ref="S26:S27"/>
    <mergeCell ref="T26:T27"/>
    <mergeCell ref="U26:Y27"/>
    <mergeCell ref="Z26:AA27"/>
    <mergeCell ref="AJ28:AO29"/>
    <mergeCell ref="AP28:AS29"/>
    <mergeCell ref="AT28:AV29"/>
    <mergeCell ref="P28:Q29"/>
    <mergeCell ref="R28:R29"/>
    <mergeCell ref="S28:S29"/>
    <mergeCell ref="T28:T29"/>
    <mergeCell ref="U28:Y29"/>
    <mergeCell ref="Z28:AA29"/>
    <mergeCell ref="A30:B31"/>
    <mergeCell ref="C30:D31"/>
    <mergeCell ref="E30:F31"/>
    <mergeCell ref="G30:H31"/>
    <mergeCell ref="K30:L31"/>
    <mergeCell ref="M30:O31"/>
    <mergeCell ref="AB28:AC29"/>
    <mergeCell ref="AD28:AF29"/>
    <mergeCell ref="AG28:AI29"/>
    <mergeCell ref="A28:B29"/>
    <mergeCell ref="C28:D29"/>
    <mergeCell ref="E28:F29"/>
    <mergeCell ref="G28:H29"/>
    <mergeCell ref="K28:L29"/>
    <mergeCell ref="M28:O29"/>
    <mergeCell ref="AB30:AC31"/>
    <mergeCell ref="AD30:AF31"/>
    <mergeCell ref="AG30:AI31"/>
    <mergeCell ref="AJ30:AO31"/>
    <mergeCell ref="AP30:AS31"/>
    <mergeCell ref="AT30:AV31"/>
    <mergeCell ref="P30:Q31"/>
    <mergeCell ref="R30:R31"/>
    <mergeCell ref="S30:S31"/>
    <mergeCell ref="T30:T31"/>
    <mergeCell ref="U30:Y31"/>
    <mergeCell ref="Z30:AA31"/>
    <mergeCell ref="AJ32:AO33"/>
    <mergeCell ref="AP32:AS33"/>
    <mergeCell ref="AT32:AV33"/>
    <mergeCell ref="P32:Q33"/>
    <mergeCell ref="R32:R33"/>
    <mergeCell ref="S32:S33"/>
    <mergeCell ref="T32:T33"/>
    <mergeCell ref="U32:Y33"/>
    <mergeCell ref="Z32:AA33"/>
    <mergeCell ref="A34:B35"/>
    <mergeCell ref="C34:D35"/>
    <mergeCell ref="E34:F35"/>
    <mergeCell ref="G34:H35"/>
    <mergeCell ref="K34:L35"/>
    <mergeCell ref="M34:O35"/>
    <mergeCell ref="AB32:AC33"/>
    <mergeCell ref="AD32:AF33"/>
    <mergeCell ref="AG32:AI33"/>
    <mergeCell ref="A32:B33"/>
    <mergeCell ref="C32:D33"/>
    <mergeCell ref="E32:F33"/>
    <mergeCell ref="G32:H33"/>
    <mergeCell ref="K32:L33"/>
    <mergeCell ref="M32:O33"/>
    <mergeCell ref="AB34:AC35"/>
    <mergeCell ref="AD34:AF35"/>
    <mergeCell ref="AG34:AI35"/>
    <mergeCell ref="AJ34:AO35"/>
    <mergeCell ref="AP34:AS35"/>
    <mergeCell ref="AT34:AV35"/>
    <mergeCell ref="P34:Q35"/>
    <mergeCell ref="R34:R35"/>
    <mergeCell ref="S34:S35"/>
    <mergeCell ref="T34:T35"/>
    <mergeCell ref="U34:Y35"/>
    <mergeCell ref="Z34:AA35"/>
    <mergeCell ref="A37:H37"/>
    <mergeCell ref="K37:U37"/>
    <mergeCell ref="X37:AK37"/>
    <mergeCell ref="AL37:AR37"/>
    <mergeCell ref="AS37:AV38"/>
    <mergeCell ref="A38:D38"/>
    <mergeCell ref="E38:H38"/>
    <mergeCell ref="A36:B36"/>
    <mergeCell ref="C36:E36"/>
    <mergeCell ref="N36:Q36"/>
    <mergeCell ref="U36:Y36"/>
    <mergeCell ref="Z36:AA36"/>
    <mergeCell ref="AB36:AD36"/>
    <mergeCell ref="K38:N38"/>
    <mergeCell ref="O38:U38"/>
    <mergeCell ref="X38:AA38"/>
    <mergeCell ref="AE38:AH38"/>
    <mergeCell ref="AI38:AN38"/>
    <mergeCell ref="AO38:AR38"/>
    <mergeCell ref="AE36:AF36"/>
    <mergeCell ref="AG36:AJ36"/>
    <mergeCell ref="AK36:AV36"/>
    <mergeCell ref="AE39:AH39"/>
    <mergeCell ref="AI39:AN39"/>
    <mergeCell ref="AO39:AR39"/>
    <mergeCell ref="AS39:AV39"/>
    <mergeCell ref="A40:E40"/>
    <mergeCell ref="F40:H40"/>
    <mergeCell ref="K40:P40"/>
    <mergeCell ref="Q40:Y40"/>
    <mergeCell ref="Z40:AV40"/>
    <mergeCell ref="A39:D39"/>
    <mergeCell ref="E39:H39"/>
    <mergeCell ref="K39:N39"/>
    <mergeCell ref="O39:U39"/>
    <mergeCell ref="X39:AA39"/>
    <mergeCell ref="AB39:AD39"/>
    <mergeCell ref="A41:E41"/>
    <mergeCell ref="F41:H41"/>
    <mergeCell ref="K41:P41"/>
    <mergeCell ref="Q41:Y41"/>
    <mergeCell ref="Z41:AV41"/>
    <mergeCell ref="A42:E42"/>
    <mergeCell ref="F42:H42"/>
    <mergeCell ref="K42:P42"/>
    <mergeCell ref="Q42:Y42"/>
    <mergeCell ref="Z42:AB43"/>
    <mergeCell ref="AC42:AV43"/>
    <mergeCell ref="A43:E43"/>
    <mergeCell ref="F43:H43"/>
    <mergeCell ref="K43:P43"/>
    <mergeCell ref="Q43:Y43"/>
    <mergeCell ref="A44:E45"/>
    <mergeCell ref="F44:H45"/>
    <mergeCell ref="K44:P45"/>
    <mergeCell ref="Q44:Y45"/>
    <mergeCell ref="Z44:AB44"/>
    <mergeCell ref="G46:G47"/>
    <mergeCell ref="H46:L47"/>
    <mergeCell ref="M46:P46"/>
    <mergeCell ref="Q46:Y47"/>
    <mergeCell ref="AT44:AV45"/>
    <mergeCell ref="Z45:AB45"/>
    <mergeCell ref="AC45:AE45"/>
    <mergeCell ref="AF45:AH45"/>
    <mergeCell ref="AI45:AK45"/>
    <mergeCell ref="AL45:AN45"/>
    <mergeCell ref="AO45:AQ45"/>
    <mergeCell ref="AR45:AS45"/>
    <mergeCell ref="AC44:AE44"/>
    <mergeCell ref="AF44:AH44"/>
    <mergeCell ref="AI44:AK44"/>
    <mergeCell ref="AL44:AN44"/>
    <mergeCell ref="AO44:AQ44"/>
    <mergeCell ref="AR44:AS44"/>
    <mergeCell ref="AJ49:AV49"/>
    <mergeCell ref="A50:D50"/>
    <mergeCell ref="E50:L50"/>
    <mergeCell ref="M50:O50"/>
    <mergeCell ref="P50:Y50"/>
    <mergeCell ref="AH50:AV50"/>
    <mergeCell ref="AR46:AS47"/>
    <mergeCell ref="AT46:AV47"/>
    <mergeCell ref="M47:P47"/>
    <mergeCell ref="A48:P48"/>
    <mergeCell ref="Q48:AU48"/>
    <mergeCell ref="A49:D49"/>
    <mergeCell ref="E49:Y49"/>
    <mergeCell ref="Z49:AB49"/>
    <mergeCell ref="AC49:AD49"/>
    <mergeCell ref="AE49:AI49"/>
    <mergeCell ref="Z46:AB47"/>
    <mergeCell ref="AC46:AE47"/>
    <mergeCell ref="AF46:AH47"/>
    <mergeCell ref="AI46:AK47"/>
    <mergeCell ref="AL46:AN47"/>
    <mergeCell ref="AO46:AQ47"/>
    <mergeCell ref="A46:C47"/>
    <mergeCell ref="D46:F47"/>
    <mergeCell ref="A53:AV57"/>
    <mergeCell ref="A58:X58"/>
    <mergeCell ref="Y58:AJ58"/>
    <mergeCell ref="AK58:AM58"/>
    <mergeCell ref="AN58:AV58"/>
    <mergeCell ref="A51:E51"/>
    <mergeCell ref="F51:Y51"/>
    <mergeCell ref="Z51:AG51"/>
    <mergeCell ref="AH51:AV51"/>
    <mergeCell ref="A52:AQ52"/>
    <mergeCell ref="AR52:AV52"/>
  </mergeCells>
  <printOptions horizontalCentered="1" verticalCentered="1"/>
  <pageMargins left="0" right="0" top="0" bottom="0" header="0" footer="0"/>
  <pageSetup scale="9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showGridLines="0" showRowColHeaders="0" zoomScaleNormal="100" workbookViewId="0">
      <selection activeCell="Z14" sqref="Z14:AA15"/>
    </sheetView>
  </sheetViews>
  <sheetFormatPr defaultRowHeight="12.75" x14ac:dyDescent="0.2"/>
  <cols>
    <col min="1" max="1" width="3.28515625" style="20" customWidth="1"/>
    <col min="2" max="2" width="2" style="20" customWidth="1"/>
    <col min="3" max="3" width="2.7109375" style="20" customWidth="1"/>
    <col min="4" max="4" width="2.85546875" style="20" customWidth="1"/>
    <col min="5" max="5" width="2.7109375" style="20" customWidth="1"/>
    <col min="6" max="6" width="3.5703125" style="20" customWidth="1"/>
    <col min="7" max="7" width="2.42578125" style="20" customWidth="1"/>
    <col min="8" max="8" width="3.28515625" style="20" customWidth="1"/>
    <col min="9" max="9" width="8.28515625" style="20" hidden="1" customWidth="1"/>
    <col min="10" max="10" width="11.28515625" style="20" hidden="1" customWidth="1"/>
    <col min="11" max="11" width="3.140625" style="20" customWidth="1"/>
    <col min="12" max="12" width="2.5703125" style="20" customWidth="1"/>
    <col min="13" max="13" width="2.7109375" style="20" customWidth="1"/>
    <col min="14" max="15" width="2" style="20" customWidth="1"/>
    <col min="16" max="16" width="2.7109375" style="20" customWidth="1"/>
    <col min="17" max="17" width="2.140625" style="20" customWidth="1"/>
    <col min="18" max="18" width="14.42578125" style="20" hidden="1" customWidth="1"/>
    <col min="19" max="19" width="17" style="20" hidden="1" customWidth="1"/>
    <col min="20" max="20" width="8" style="20" hidden="1" customWidth="1"/>
    <col min="21" max="21" width="2.28515625" style="20" customWidth="1"/>
    <col min="22" max="23" width="2.28515625" style="20" hidden="1" customWidth="1"/>
    <col min="24" max="28" width="2.28515625" style="20" customWidth="1"/>
    <col min="29" max="29" width="3.140625" style="20" customWidth="1"/>
    <col min="30" max="30" width="2.5703125" style="20" customWidth="1"/>
    <col min="31" max="32" width="2.28515625" style="20" customWidth="1"/>
    <col min="33" max="33" width="3" style="20" customWidth="1"/>
    <col min="34" max="34" width="2.7109375" style="20" customWidth="1"/>
    <col min="35" max="35" width="2.5703125" style="20" customWidth="1"/>
    <col min="36" max="41" width="2.28515625" style="20" customWidth="1"/>
    <col min="42" max="42" width="3" style="20" customWidth="1"/>
    <col min="43" max="43" width="2.28515625" style="20" customWidth="1"/>
    <col min="44" max="45" width="3.28515625" style="20" customWidth="1"/>
    <col min="46" max="46" width="2.28515625" style="20" customWidth="1"/>
    <col min="47" max="47" width="3" style="20" customWidth="1"/>
    <col min="48" max="48" width="2.7109375" style="20" customWidth="1"/>
    <col min="49" max="49" width="0.7109375" style="20" customWidth="1"/>
    <col min="50" max="50" width="0.5703125" style="20" customWidth="1"/>
    <col min="51" max="16384" width="9.140625" style="20"/>
  </cols>
  <sheetData>
    <row r="1" spans="1:49" ht="21.75" customHeight="1" thickBot="1" x14ac:dyDescent="0.25">
      <c r="A1" s="754" t="s">
        <v>5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4"/>
      <c r="AM1" s="754"/>
      <c r="AN1" s="754"/>
      <c r="AO1" s="754"/>
      <c r="AP1" s="754"/>
      <c r="AQ1" s="754"/>
      <c r="AR1" s="754"/>
      <c r="AS1" s="754"/>
      <c r="AT1" s="754"/>
      <c r="AU1" s="755"/>
      <c r="AV1" s="755"/>
    </row>
    <row r="2" spans="1:49" ht="15" customHeight="1" x14ac:dyDescent="0.2">
      <c r="A2" s="756" t="s">
        <v>54</v>
      </c>
      <c r="B2" s="757"/>
      <c r="C2" s="760"/>
      <c r="D2" s="760"/>
      <c r="E2" s="760"/>
      <c r="F2" s="760"/>
      <c r="G2" s="760"/>
      <c r="H2" s="761" t="s">
        <v>0</v>
      </c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3" t="s">
        <v>902</v>
      </c>
      <c r="Z2" s="764"/>
      <c r="AA2" s="764"/>
      <c r="AB2" s="764"/>
      <c r="AC2" s="764"/>
      <c r="AD2" s="764"/>
      <c r="AE2" s="761" t="s">
        <v>1</v>
      </c>
      <c r="AF2" s="762"/>
      <c r="AG2" s="762"/>
      <c r="AH2" s="762"/>
      <c r="AI2" s="762"/>
      <c r="AJ2" s="762"/>
      <c r="AK2" s="762"/>
      <c r="AL2" s="766" t="s">
        <v>903</v>
      </c>
      <c r="AM2" s="766"/>
      <c r="AN2" s="766"/>
      <c r="AO2" s="766"/>
      <c r="AP2" s="766"/>
      <c r="AQ2" s="766"/>
      <c r="AR2" s="766"/>
      <c r="AS2" s="766"/>
      <c r="AT2" s="766"/>
      <c r="AU2" s="766"/>
      <c r="AV2" s="767"/>
      <c r="AW2" s="29"/>
    </row>
    <row r="3" spans="1:49" ht="15" customHeight="1" x14ac:dyDescent="0.2">
      <c r="A3" s="758"/>
      <c r="B3" s="759"/>
      <c r="C3" s="769" t="str">
        <f>IF(C2="","",(TEXT(C2,"dddd")))</f>
        <v/>
      </c>
      <c r="D3" s="770"/>
      <c r="E3" s="770"/>
      <c r="F3" s="770"/>
      <c r="G3" s="770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65"/>
      <c r="Z3" s="765"/>
      <c r="AA3" s="765"/>
      <c r="AB3" s="765"/>
      <c r="AC3" s="765"/>
      <c r="AD3" s="765"/>
      <c r="AE3" s="759"/>
      <c r="AF3" s="759"/>
      <c r="AG3" s="759"/>
      <c r="AH3" s="759"/>
      <c r="AI3" s="759"/>
      <c r="AJ3" s="759"/>
      <c r="AK3" s="759"/>
      <c r="AL3" s="765"/>
      <c r="AM3" s="765"/>
      <c r="AN3" s="765"/>
      <c r="AO3" s="765"/>
      <c r="AP3" s="765"/>
      <c r="AQ3" s="765"/>
      <c r="AR3" s="765"/>
      <c r="AS3" s="765"/>
      <c r="AT3" s="765"/>
      <c r="AU3" s="765"/>
      <c r="AV3" s="768"/>
      <c r="AW3" s="29"/>
    </row>
    <row r="4" spans="1:49" ht="20.100000000000001" customHeight="1" x14ac:dyDescent="0.2">
      <c r="A4" s="789" t="s">
        <v>2</v>
      </c>
      <c r="B4" s="759"/>
      <c r="C4" s="759"/>
      <c r="D4" s="759"/>
      <c r="E4" s="709"/>
      <c r="F4" s="710"/>
      <c r="G4" s="711"/>
      <c r="H4" s="712" t="s">
        <v>51</v>
      </c>
      <c r="I4" s="364"/>
      <c r="J4" s="364"/>
      <c r="K4" s="364"/>
      <c r="L4" s="364"/>
      <c r="M4" s="364"/>
      <c r="N4" s="364"/>
      <c r="O4" s="713"/>
      <c r="P4" s="714"/>
      <c r="Q4" s="714"/>
      <c r="R4" s="714"/>
      <c r="S4" s="714"/>
      <c r="T4" s="714"/>
      <c r="U4" s="715"/>
      <c r="V4" s="30"/>
      <c r="W4" s="30"/>
      <c r="X4" s="345" t="s">
        <v>3</v>
      </c>
      <c r="Y4" s="716" t="s">
        <v>799</v>
      </c>
      <c r="Z4" s="717"/>
      <c r="AA4" s="718" t="s">
        <v>50</v>
      </c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73" t="str">
        <f>IF(Y4="","",VLOOKUP($Y$4,ATDATA!$A$3:$X$86,9,0))</f>
        <v>N477PT</v>
      </c>
      <c r="AM4" s="376"/>
      <c r="AN4" s="376"/>
      <c r="AO4" s="376"/>
      <c r="AP4" s="376"/>
      <c r="AQ4" s="376"/>
      <c r="AR4" s="376"/>
      <c r="AS4" s="376"/>
      <c r="AT4" s="376"/>
      <c r="AU4" s="376"/>
      <c r="AV4" s="777"/>
    </row>
    <row r="5" spans="1:49" ht="20.100000000000001" customHeight="1" x14ac:dyDescent="0.2">
      <c r="A5" s="778" t="s">
        <v>53</v>
      </c>
      <c r="B5" s="779"/>
      <c r="C5" s="779"/>
      <c r="D5" s="779"/>
      <c r="E5" s="779"/>
      <c r="F5" s="364"/>
      <c r="G5" s="780">
        <f>IF(Y4="","",VLOOKUP($Y$4,ATDATA!$A$3:$X$86,10,0))</f>
        <v>0</v>
      </c>
      <c r="H5" s="781"/>
      <c r="I5" s="781"/>
      <c r="J5" s="781"/>
      <c r="K5" s="781"/>
      <c r="L5" s="782"/>
      <c r="M5" s="783" t="s">
        <v>4</v>
      </c>
      <c r="N5" s="784"/>
      <c r="O5" s="784"/>
      <c r="P5" s="784"/>
      <c r="Q5" s="784"/>
      <c r="R5" s="346"/>
      <c r="S5" s="346"/>
      <c r="T5" s="346"/>
      <c r="U5" s="373" t="str">
        <f>IF(Y4="","",VLOOKUP($Y$4,ATDATA!$A$3:$X$86,18,0))</f>
        <v>R-1</v>
      </c>
      <c r="V5" s="376"/>
      <c r="W5" s="376"/>
      <c r="X5" s="376"/>
      <c r="Y5" s="376"/>
      <c r="Z5" s="377"/>
      <c r="AA5" s="718" t="s">
        <v>25</v>
      </c>
      <c r="AB5" s="359"/>
      <c r="AC5" s="359"/>
      <c r="AD5" s="364"/>
      <c r="AE5" s="785" t="str">
        <f>IF(Y4="","",VLOOKUP(Y4,ATDATA!$A$3:$X$86,19,0))</f>
        <v>406-329-4900</v>
      </c>
      <c r="AF5" s="786"/>
      <c r="AG5" s="786"/>
      <c r="AH5" s="786"/>
      <c r="AI5" s="787"/>
      <c r="AJ5" s="773" t="s">
        <v>7</v>
      </c>
      <c r="AK5" s="376"/>
      <c r="AL5" s="376"/>
      <c r="AM5" s="376"/>
      <c r="AN5" s="785" t="str">
        <f>IF(Y4="","",VLOOKUP($Y$4,ATDATA!$A$3:$X$86,20,0))</f>
        <v>406-329-4983</v>
      </c>
      <c r="AO5" s="786"/>
      <c r="AP5" s="786"/>
      <c r="AQ5" s="786"/>
      <c r="AR5" s="786"/>
      <c r="AS5" s="786"/>
      <c r="AT5" s="786"/>
      <c r="AU5" s="786"/>
      <c r="AV5" s="788"/>
    </row>
    <row r="6" spans="1:49" ht="20.100000000000001" customHeight="1" thickBot="1" x14ac:dyDescent="0.25">
      <c r="A6" s="771" t="s">
        <v>52</v>
      </c>
      <c r="B6" s="359"/>
      <c r="C6" s="359"/>
      <c r="D6" s="373" t="str">
        <f>IF(Y4="","",VLOOKUP($Y$4,ATDATA!$A$3:$X$86,15,0))</f>
        <v>Kevin Meekin</v>
      </c>
      <c r="E6" s="373"/>
      <c r="F6" s="373"/>
      <c r="G6" s="373"/>
      <c r="H6" s="373"/>
      <c r="I6" s="373"/>
      <c r="J6" s="373"/>
      <c r="K6" s="373"/>
      <c r="L6" s="772"/>
      <c r="M6" s="773" t="s">
        <v>6</v>
      </c>
      <c r="N6" s="376"/>
      <c r="O6" s="378" t="str">
        <f>IF(Y4="","",VLOOKUP($Y$4,ATDATA!$A$3:$X$86,16,0))</f>
        <v>none</v>
      </c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7"/>
      <c r="AA6" s="773" t="s">
        <v>48</v>
      </c>
      <c r="AB6" s="376"/>
      <c r="AC6" s="376"/>
      <c r="AD6" s="376"/>
      <c r="AE6" s="376"/>
      <c r="AF6" s="376"/>
      <c r="AG6" s="376"/>
      <c r="AH6" s="376"/>
      <c r="AI6" s="774" t="str">
        <f>IF(Y4="","",VLOOKUP($Y$4,ATDATA!$A$3:$X$86,17,0))</f>
        <v>none</v>
      </c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6"/>
    </row>
    <row r="7" spans="1:49" ht="21.95" customHeight="1" x14ac:dyDescent="0.2">
      <c r="A7" s="740" t="s">
        <v>298</v>
      </c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2" t="s">
        <v>375</v>
      </c>
      <c r="R7" s="741"/>
      <c r="S7" s="741"/>
      <c r="T7" s="741"/>
      <c r="U7" s="741"/>
      <c r="V7" s="741"/>
      <c r="W7" s="741"/>
      <c r="X7" s="741"/>
      <c r="Y7" s="741"/>
      <c r="Z7" s="743"/>
      <c r="AA7" s="744" t="s">
        <v>297</v>
      </c>
      <c r="AB7" s="741"/>
      <c r="AC7" s="741"/>
      <c r="AD7" s="745" t="str">
        <f>IF($Q$8="","",VLOOKUP($Q$8,TBDATA!$A$3:$N$130,4,0))</f>
        <v>(864) 277-0281</v>
      </c>
      <c r="AE7" s="746"/>
      <c r="AF7" s="746"/>
      <c r="AG7" s="746"/>
      <c r="AH7" s="747"/>
      <c r="AI7" s="477" t="s">
        <v>147</v>
      </c>
      <c r="AJ7" s="748"/>
      <c r="AK7" s="751" t="s">
        <v>144</v>
      </c>
      <c r="AL7" s="752"/>
      <c r="AM7" s="752"/>
      <c r="AN7" s="752"/>
      <c r="AO7" s="719" t="s">
        <v>146</v>
      </c>
      <c r="AP7" s="720"/>
      <c r="AQ7" s="719" t="s">
        <v>11</v>
      </c>
      <c r="AR7" s="721"/>
      <c r="AS7" s="722"/>
      <c r="AT7" s="723" t="s">
        <v>145</v>
      </c>
      <c r="AU7" s="724"/>
      <c r="AV7" s="725"/>
      <c r="AW7" s="22"/>
    </row>
    <row r="8" spans="1:49" ht="21" customHeight="1" thickBot="1" x14ac:dyDescent="0.25">
      <c r="A8" s="726" t="str">
        <f>IF($Q$8="","",VLOOKUP($Q$8,TBDATA!$A$3:$N$130,2,0))</f>
        <v>DONALDSON AIR CENTER (GREENVILLE)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8"/>
      <c r="Q8" s="729" t="s">
        <v>744</v>
      </c>
      <c r="R8" s="730"/>
      <c r="S8" s="730"/>
      <c r="T8" s="730"/>
      <c r="U8" s="730"/>
      <c r="V8" s="730"/>
      <c r="W8" s="730"/>
      <c r="X8" s="730"/>
      <c r="Y8" s="730"/>
      <c r="Z8" s="731"/>
      <c r="AA8" s="732" t="s">
        <v>7</v>
      </c>
      <c r="AB8" s="733"/>
      <c r="AC8" s="733"/>
      <c r="AD8" s="734" t="str">
        <f>IF($Q$8="","",VLOOKUP($Q$8,TBDATA!$A$3:$N$130,5,0))</f>
        <v>(864) 277-0295</v>
      </c>
      <c r="AE8" s="727"/>
      <c r="AF8" s="727"/>
      <c r="AG8" s="727"/>
      <c r="AH8" s="735"/>
      <c r="AI8" s="749"/>
      <c r="AJ8" s="750"/>
      <c r="AK8" s="736"/>
      <c r="AL8" s="737"/>
      <c r="AM8" s="737"/>
      <c r="AN8" s="737"/>
      <c r="AO8" s="738">
        <f>IF(Y4="","",VLOOKUP($Y$4,ATDATA!$A$3:$X$61,24))</f>
        <v>4.8</v>
      </c>
      <c r="AP8" s="728"/>
      <c r="AQ8" s="739" t="str">
        <f>IF(AT8="","",(INT(AT8)&amp;" + "&amp;ROUND((AT8-INT(AT8))*60,0)))</f>
        <v>0 + 0</v>
      </c>
      <c r="AR8" s="495"/>
      <c r="AS8" s="495"/>
      <c r="AT8" s="753">
        <f>IF(Y4="","",ROUND((AT9/60),2))</f>
        <v>0</v>
      </c>
      <c r="AU8" s="495"/>
      <c r="AV8" s="496"/>
    </row>
    <row r="9" spans="1:49" ht="3" customHeight="1" thickBot="1" x14ac:dyDescent="0.25">
      <c r="A9" s="680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681">
        <f>IF(Y4="","",ROUND((AK8/AO8),2))</f>
        <v>0</v>
      </c>
      <c r="AU9" s="682"/>
      <c r="AV9" s="683"/>
      <c r="AW9" s="22"/>
    </row>
    <row r="10" spans="1:49" s="19" customFormat="1" x14ac:dyDescent="0.2">
      <c r="A10" s="684" t="s">
        <v>8</v>
      </c>
      <c r="B10" s="685"/>
      <c r="C10" s="684" t="s">
        <v>69</v>
      </c>
      <c r="D10" s="473"/>
      <c r="E10" s="473"/>
      <c r="F10" s="474"/>
      <c r="G10" s="688" t="s">
        <v>10</v>
      </c>
      <c r="H10" s="473"/>
      <c r="I10" s="473"/>
      <c r="J10" s="473"/>
      <c r="K10" s="473"/>
      <c r="L10" s="689"/>
      <c r="M10" s="529" t="s">
        <v>66</v>
      </c>
      <c r="N10" s="473"/>
      <c r="O10" s="473"/>
      <c r="P10" s="473"/>
      <c r="Q10" s="689"/>
      <c r="R10" s="692" t="s">
        <v>363</v>
      </c>
      <c r="S10" s="694" t="s">
        <v>364</v>
      </c>
      <c r="T10" s="695" t="s">
        <v>365</v>
      </c>
      <c r="U10" s="529" t="s">
        <v>11</v>
      </c>
      <c r="V10" s="688"/>
      <c r="W10" s="688"/>
      <c r="X10" s="685"/>
      <c r="Y10" s="703"/>
      <c r="Z10" s="529" t="s">
        <v>12</v>
      </c>
      <c r="AA10" s="703"/>
      <c r="AB10" s="529" t="s">
        <v>110</v>
      </c>
      <c r="AC10" s="703"/>
      <c r="AD10" s="529" t="s">
        <v>205</v>
      </c>
      <c r="AE10" s="688"/>
      <c r="AF10" s="703"/>
      <c r="AG10" s="529" t="s">
        <v>13</v>
      </c>
      <c r="AH10" s="685"/>
      <c r="AI10" s="703"/>
      <c r="AJ10" s="417" t="s">
        <v>14</v>
      </c>
      <c r="AK10" s="706"/>
      <c r="AL10" s="706"/>
      <c r="AM10" s="706"/>
      <c r="AN10" s="706"/>
      <c r="AO10" s="707"/>
      <c r="AP10" s="417" t="s">
        <v>0</v>
      </c>
      <c r="AQ10" s="696"/>
      <c r="AR10" s="696"/>
      <c r="AS10" s="696"/>
      <c r="AT10" s="398" t="s">
        <v>109</v>
      </c>
      <c r="AU10" s="698"/>
      <c r="AV10" s="699"/>
    </row>
    <row r="11" spans="1:49" s="19" customFormat="1" ht="22.5" customHeight="1" thickBot="1" x14ac:dyDescent="0.25">
      <c r="A11" s="686"/>
      <c r="B11" s="687"/>
      <c r="C11" s="701" t="s">
        <v>9</v>
      </c>
      <c r="D11" s="690"/>
      <c r="E11" s="400" t="s">
        <v>70</v>
      </c>
      <c r="F11" s="700"/>
      <c r="G11" s="690"/>
      <c r="H11" s="690"/>
      <c r="I11" s="690"/>
      <c r="J11" s="690"/>
      <c r="K11" s="690"/>
      <c r="L11" s="691"/>
      <c r="M11" s="702" t="s">
        <v>68</v>
      </c>
      <c r="N11" s="400"/>
      <c r="O11" s="400"/>
      <c r="P11" s="400" t="s">
        <v>67</v>
      </c>
      <c r="Q11" s="691"/>
      <c r="R11" s="693"/>
      <c r="S11" s="693"/>
      <c r="T11" s="693"/>
      <c r="U11" s="704"/>
      <c r="V11" s="687"/>
      <c r="W11" s="687"/>
      <c r="X11" s="687"/>
      <c r="Y11" s="705"/>
      <c r="Z11" s="704"/>
      <c r="AA11" s="705"/>
      <c r="AB11" s="704"/>
      <c r="AC11" s="705"/>
      <c r="AD11" s="704"/>
      <c r="AE11" s="687"/>
      <c r="AF11" s="705"/>
      <c r="AG11" s="704"/>
      <c r="AH11" s="687"/>
      <c r="AI11" s="705"/>
      <c r="AJ11" s="389"/>
      <c r="AK11" s="389"/>
      <c r="AL11" s="389"/>
      <c r="AM11" s="389"/>
      <c r="AN11" s="389"/>
      <c r="AO11" s="708"/>
      <c r="AP11" s="697"/>
      <c r="AQ11" s="697"/>
      <c r="AR11" s="697"/>
      <c r="AS11" s="697"/>
      <c r="AT11" s="690"/>
      <c r="AU11" s="690"/>
      <c r="AV11" s="700"/>
    </row>
    <row r="12" spans="1:49" s="24" customFormat="1" ht="8.1" customHeight="1" x14ac:dyDescent="0.2">
      <c r="A12" s="648"/>
      <c r="B12" s="649"/>
      <c r="C12" s="650"/>
      <c r="D12" s="651"/>
      <c r="E12" s="653" t="str">
        <f>IF(A12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2" s="654"/>
      <c r="G12" s="657" t="s">
        <v>744</v>
      </c>
      <c r="H12" s="658"/>
      <c r="I12" s="225"/>
      <c r="J12" s="225"/>
      <c r="K12" s="657" t="s">
        <v>744</v>
      </c>
      <c r="L12" s="658"/>
      <c r="M12" s="659" t="s">
        <v>931</v>
      </c>
      <c r="N12" s="660"/>
      <c r="O12" s="660"/>
      <c r="P12" s="659" t="s">
        <v>921</v>
      </c>
      <c r="Q12" s="660"/>
      <c r="R12" s="669" t="e">
        <f>IF(P12="","",(ROUND(C12*E12,2)))</f>
        <v>#VALUE!</v>
      </c>
      <c r="S12" s="671">
        <f>IF(M12="","",((M12-RIGHT(M12,2))/100)+(RIGHT(M12,2)/60))</f>
        <v>10.433333333333334</v>
      </c>
      <c r="T12" s="672">
        <f>IF(P12="","",((P12-RIGHT(P12,2))/100)+(RIGHT(P12,2)/60))</f>
        <v>13.583333333333334</v>
      </c>
      <c r="U12" s="673" t="str">
        <f>IF(P12="","",(INT(Z12)&amp;" + "&amp;ROUND((Z12-INT(Z12))*60,0)))</f>
        <v>3 + 12</v>
      </c>
      <c r="V12" s="674"/>
      <c r="W12" s="674"/>
      <c r="X12" s="674"/>
      <c r="Y12" s="654"/>
      <c r="Z12" s="676">
        <f>IF(T12="","",ROUND((T12-S12),1))</f>
        <v>3.2</v>
      </c>
      <c r="AA12" s="677"/>
      <c r="AB12" s="642">
        <f>IF(P12="","",(Z12))</f>
        <v>3.2</v>
      </c>
      <c r="AC12" s="642"/>
      <c r="AD12" s="643"/>
      <c r="AE12" s="644"/>
      <c r="AF12" s="644"/>
      <c r="AG12" s="645">
        <f>IF(P12="","",($Q$40*Z12))</f>
        <v>1916.8000000000002</v>
      </c>
      <c r="AH12" s="646"/>
      <c r="AI12" s="647"/>
      <c r="AJ12" s="650"/>
      <c r="AK12" s="661"/>
      <c r="AL12" s="661"/>
      <c r="AM12" s="661"/>
      <c r="AN12" s="661"/>
      <c r="AO12" s="662"/>
      <c r="AP12" s="665"/>
      <c r="AQ12" s="661"/>
      <c r="AR12" s="661"/>
      <c r="AS12" s="661"/>
      <c r="AT12" s="657"/>
      <c r="AU12" s="660"/>
      <c r="AV12" s="666"/>
    </row>
    <row r="13" spans="1:49" s="24" customFormat="1" ht="8.1" customHeight="1" x14ac:dyDescent="0.2">
      <c r="A13" s="613"/>
      <c r="B13" s="614"/>
      <c r="C13" s="615"/>
      <c r="D13" s="652"/>
      <c r="E13" s="655"/>
      <c r="F13" s="656"/>
      <c r="G13" s="599"/>
      <c r="H13" s="599"/>
      <c r="I13" s="92"/>
      <c r="J13" s="92"/>
      <c r="K13" s="599"/>
      <c r="L13" s="599"/>
      <c r="M13" s="572"/>
      <c r="N13" s="572"/>
      <c r="O13" s="572"/>
      <c r="P13" s="572"/>
      <c r="Q13" s="572"/>
      <c r="R13" s="670"/>
      <c r="S13" s="630"/>
      <c r="T13" s="631"/>
      <c r="U13" s="655"/>
      <c r="V13" s="675"/>
      <c r="W13" s="675"/>
      <c r="X13" s="675"/>
      <c r="Y13" s="656"/>
      <c r="Z13" s="678"/>
      <c r="AA13" s="679"/>
      <c r="AB13" s="586"/>
      <c r="AC13" s="586"/>
      <c r="AD13" s="604"/>
      <c r="AE13" s="604"/>
      <c r="AF13" s="604"/>
      <c r="AG13" s="608"/>
      <c r="AH13" s="609"/>
      <c r="AI13" s="610"/>
      <c r="AJ13" s="663"/>
      <c r="AK13" s="570"/>
      <c r="AL13" s="570"/>
      <c r="AM13" s="570"/>
      <c r="AN13" s="570"/>
      <c r="AO13" s="664"/>
      <c r="AP13" s="570"/>
      <c r="AQ13" s="570"/>
      <c r="AR13" s="570"/>
      <c r="AS13" s="570"/>
      <c r="AT13" s="667"/>
      <c r="AU13" s="667"/>
      <c r="AV13" s="668"/>
    </row>
    <row r="14" spans="1:49" s="24" customFormat="1" ht="8.1" customHeight="1" x14ac:dyDescent="0.2">
      <c r="A14" s="639"/>
      <c r="B14" s="640"/>
      <c r="C14" s="563"/>
      <c r="D14" s="592"/>
      <c r="E14" s="595" t="str">
        <f>IF(A14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4" s="596"/>
      <c r="G14" s="598" t="s">
        <v>744</v>
      </c>
      <c r="H14" s="599"/>
      <c r="I14" s="92"/>
      <c r="J14" s="92"/>
      <c r="K14" s="571" t="s">
        <v>744</v>
      </c>
      <c r="L14" s="599"/>
      <c r="M14" s="576" t="s">
        <v>927</v>
      </c>
      <c r="N14" s="572"/>
      <c r="O14" s="572"/>
      <c r="P14" s="576" t="s">
        <v>938</v>
      </c>
      <c r="Q14" s="572"/>
      <c r="R14" s="577" t="e">
        <f>IF(P14="","",(ROUND(C14*E14,2)))</f>
        <v>#VALUE!</v>
      </c>
      <c r="S14" s="579">
        <f>IF(M14="","",((M14-RIGHT(M14,2))/100)+(RIGHT(M14,2)/60))</f>
        <v>15.166666666666666</v>
      </c>
      <c r="T14" s="581">
        <f>IF(P14="","",((P14-RIGHT(P14,2))/100)+(RIGHT(P14,2)/60))</f>
        <v>18.25</v>
      </c>
      <c r="U14" s="583" t="str">
        <f>IF(P14="","",(INT(Z14)&amp;" + "&amp;ROUND((Z14-INT(Z14))*60,0)))</f>
        <v>3 + 5</v>
      </c>
      <c r="V14" s="583"/>
      <c r="W14" s="583"/>
      <c r="X14" s="583"/>
      <c r="Y14" s="583"/>
      <c r="Z14" s="586">
        <f>IF(T14="","",ROUND((T14-S14),2))</f>
        <v>3.08</v>
      </c>
      <c r="AA14" s="641"/>
      <c r="AB14" s="586">
        <f>IF(P14="","",(Z14+AB12))</f>
        <v>6.28</v>
      </c>
      <c r="AC14" s="586"/>
      <c r="AD14" s="602"/>
      <c r="AE14" s="603"/>
      <c r="AF14" s="603"/>
      <c r="AG14" s="605">
        <f>IF(P14="","",($Q$40*Z14))</f>
        <v>1844.92</v>
      </c>
      <c r="AH14" s="606"/>
      <c r="AI14" s="607"/>
      <c r="AJ14" s="563"/>
      <c r="AK14" s="634"/>
      <c r="AL14" s="634"/>
      <c r="AM14" s="634"/>
      <c r="AN14" s="634"/>
      <c r="AO14" s="635"/>
      <c r="AP14" s="571"/>
      <c r="AQ14" s="572"/>
      <c r="AR14" s="572"/>
      <c r="AS14" s="572"/>
      <c r="AT14" s="571"/>
      <c r="AU14" s="572"/>
      <c r="AV14" s="573"/>
    </row>
    <row r="15" spans="1:49" s="24" customFormat="1" ht="8.1" customHeight="1" x14ac:dyDescent="0.2">
      <c r="A15" s="613"/>
      <c r="B15" s="614"/>
      <c r="C15" s="615"/>
      <c r="D15" s="616"/>
      <c r="E15" s="596"/>
      <c r="F15" s="596"/>
      <c r="G15" s="617"/>
      <c r="H15" s="599"/>
      <c r="I15" s="92"/>
      <c r="J15" s="92"/>
      <c r="K15" s="599"/>
      <c r="L15" s="599"/>
      <c r="M15" s="572"/>
      <c r="N15" s="572"/>
      <c r="O15" s="572"/>
      <c r="P15" s="572"/>
      <c r="Q15" s="572"/>
      <c r="R15" s="629"/>
      <c r="S15" s="630"/>
      <c r="T15" s="631"/>
      <c r="U15" s="583"/>
      <c r="V15" s="583"/>
      <c r="W15" s="583"/>
      <c r="X15" s="583"/>
      <c r="Y15" s="583"/>
      <c r="Z15" s="641"/>
      <c r="AA15" s="641"/>
      <c r="AB15" s="586"/>
      <c r="AC15" s="586"/>
      <c r="AD15" s="604"/>
      <c r="AE15" s="604"/>
      <c r="AF15" s="604"/>
      <c r="AG15" s="608"/>
      <c r="AH15" s="609"/>
      <c r="AI15" s="610"/>
      <c r="AJ15" s="636"/>
      <c r="AK15" s="637"/>
      <c r="AL15" s="637"/>
      <c r="AM15" s="637"/>
      <c r="AN15" s="637"/>
      <c r="AO15" s="638"/>
      <c r="AP15" s="572"/>
      <c r="AQ15" s="572"/>
      <c r="AR15" s="572"/>
      <c r="AS15" s="572"/>
      <c r="AT15" s="572"/>
      <c r="AU15" s="572"/>
      <c r="AV15" s="573"/>
    </row>
    <row r="16" spans="1:49" ht="8.1" customHeight="1" x14ac:dyDescent="0.2">
      <c r="A16" s="639"/>
      <c r="B16" s="640"/>
      <c r="C16" s="563"/>
      <c r="D16" s="592"/>
      <c r="E16" s="595" t="str">
        <f>IF(A16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6" s="596"/>
      <c r="G16" s="598"/>
      <c r="H16" s="599"/>
      <c r="I16" s="92"/>
      <c r="J16" s="92"/>
      <c r="K16" s="571"/>
      <c r="L16" s="599"/>
      <c r="M16" s="576"/>
      <c r="N16" s="572"/>
      <c r="O16" s="572"/>
      <c r="P16" s="576"/>
      <c r="Q16" s="572"/>
      <c r="R16" s="577" t="str">
        <f>IF(P16="","",(ROUND(C16*E16,2)))</f>
        <v/>
      </c>
      <c r="S16" s="579" t="str">
        <f>IF(M16="","",((M16-RIGHT(M16,2))/100)+(RIGHT(M16,2)/60))</f>
        <v/>
      </c>
      <c r="T16" s="581" t="str">
        <f>IF(P16="","",((P16-RIGHT(P16,2))/100)+(RIGHT(P16,2)/60))</f>
        <v/>
      </c>
      <c r="U16" s="583" t="str">
        <f>IF(P16="","",(INT(Z16)&amp;" + "&amp;ROUND((Z16-INT(Z16))*60,0)))</f>
        <v/>
      </c>
      <c r="V16" s="583"/>
      <c r="W16" s="583"/>
      <c r="X16" s="583"/>
      <c r="Y16" s="583"/>
      <c r="Z16" s="586" t="str">
        <f>IF(T16="","",ROUND((T16-S16),2))</f>
        <v/>
      </c>
      <c r="AA16" s="586"/>
      <c r="AB16" s="586" t="str">
        <f>IF(P16="","",(Z16+AB14))</f>
        <v/>
      </c>
      <c r="AC16" s="586"/>
      <c r="AD16" s="602"/>
      <c r="AE16" s="603"/>
      <c r="AF16" s="603"/>
      <c r="AG16" s="605" t="str">
        <f>IF(P16="","",($Q$40*Z16))</f>
        <v/>
      </c>
      <c r="AH16" s="606"/>
      <c r="AI16" s="607"/>
      <c r="AJ16" s="563"/>
      <c r="AK16" s="634"/>
      <c r="AL16" s="634"/>
      <c r="AM16" s="634"/>
      <c r="AN16" s="634"/>
      <c r="AO16" s="635"/>
      <c r="AP16" s="569"/>
      <c r="AQ16" s="570"/>
      <c r="AR16" s="570"/>
      <c r="AS16" s="570"/>
      <c r="AT16" s="571"/>
      <c r="AU16" s="572"/>
      <c r="AV16" s="573"/>
    </row>
    <row r="17" spans="1:48" ht="8.1" customHeight="1" x14ac:dyDescent="0.2">
      <c r="A17" s="613"/>
      <c r="B17" s="614"/>
      <c r="C17" s="615"/>
      <c r="D17" s="616"/>
      <c r="E17" s="596"/>
      <c r="F17" s="596"/>
      <c r="G17" s="617"/>
      <c r="H17" s="599"/>
      <c r="I17" s="92"/>
      <c r="J17" s="92"/>
      <c r="K17" s="599"/>
      <c r="L17" s="599"/>
      <c r="M17" s="572"/>
      <c r="N17" s="572"/>
      <c r="O17" s="572"/>
      <c r="P17" s="572"/>
      <c r="Q17" s="572"/>
      <c r="R17" s="629"/>
      <c r="S17" s="630"/>
      <c r="T17" s="631"/>
      <c r="U17" s="583"/>
      <c r="V17" s="583"/>
      <c r="W17" s="583"/>
      <c r="X17" s="583"/>
      <c r="Y17" s="583"/>
      <c r="Z17" s="586"/>
      <c r="AA17" s="586"/>
      <c r="AB17" s="586"/>
      <c r="AC17" s="586"/>
      <c r="AD17" s="604"/>
      <c r="AE17" s="604"/>
      <c r="AF17" s="604"/>
      <c r="AG17" s="608"/>
      <c r="AH17" s="609"/>
      <c r="AI17" s="610"/>
      <c r="AJ17" s="636"/>
      <c r="AK17" s="637"/>
      <c r="AL17" s="637"/>
      <c r="AM17" s="637"/>
      <c r="AN17" s="637"/>
      <c r="AO17" s="638"/>
      <c r="AP17" s="627"/>
      <c r="AQ17" s="627"/>
      <c r="AR17" s="627"/>
      <c r="AS17" s="627"/>
      <c r="AT17" s="572"/>
      <c r="AU17" s="572"/>
      <c r="AV17" s="573"/>
    </row>
    <row r="18" spans="1:48" ht="8.1" customHeight="1" x14ac:dyDescent="0.2">
      <c r="A18" s="639"/>
      <c r="B18" s="640"/>
      <c r="C18" s="563"/>
      <c r="D18" s="592"/>
      <c r="E18" s="595" t="str">
        <f>IF(A18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8" s="596"/>
      <c r="G18" s="598"/>
      <c r="H18" s="599"/>
      <c r="I18" s="92"/>
      <c r="J18" s="92"/>
      <c r="K18" s="571"/>
      <c r="L18" s="599"/>
      <c r="M18" s="576"/>
      <c r="N18" s="572"/>
      <c r="O18" s="572"/>
      <c r="P18" s="576"/>
      <c r="Q18" s="572"/>
      <c r="R18" s="577" t="str">
        <f>IF(P18="","",(ROUND(C18*E18,2)))</f>
        <v/>
      </c>
      <c r="S18" s="579" t="str">
        <f>IF(M18="","",((M18-RIGHT(M18,2))/100)+(RIGHT(M18,2)/60))</f>
        <v/>
      </c>
      <c r="T18" s="581" t="str">
        <f>IF(P18="","",((P18-RIGHT(P18,2))/100)+(RIGHT(P18,2)/60))</f>
        <v/>
      </c>
      <c r="U18" s="583" t="str">
        <f>IF(P18="","",(INT(Z18)&amp;" + "&amp;ROUND((Z18-INT(Z18))*60,0)))</f>
        <v/>
      </c>
      <c r="V18" s="583"/>
      <c r="W18" s="583"/>
      <c r="X18" s="583"/>
      <c r="Y18" s="583"/>
      <c r="Z18" s="586" t="str">
        <f>IF(T18="","",ROUND((T18-S18),2))</f>
        <v/>
      </c>
      <c r="AA18" s="586"/>
      <c r="AB18" s="586" t="str">
        <f>IF(P18="","",(Z18+AB16))</f>
        <v/>
      </c>
      <c r="AC18" s="586"/>
      <c r="AD18" s="602"/>
      <c r="AE18" s="603"/>
      <c r="AF18" s="603"/>
      <c r="AG18" s="605" t="str">
        <f>IF(P18="","",($Q$40*Z18))</f>
        <v/>
      </c>
      <c r="AH18" s="606"/>
      <c r="AI18" s="607"/>
      <c r="AJ18" s="563"/>
      <c r="AK18" s="634"/>
      <c r="AL18" s="634"/>
      <c r="AM18" s="634"/>
      <c r="AN18" s="634"/>
      <c r="AO18" s="635"/>
      <c r="AP18" s="569"/>
      <c r="AQ18" s="570"/>
      <c r="AR18" s="570"/>
      <c r="AS18" s="570"/>
      <c r="AT18" s="571"/>
      <c r="AU18" s="572"/>
      <c r="AV18" s="573"/>
    </row>
    <row r="19" spans="1:48" ht="8.1" customHeight="1" x14ac:dyDescent="0.2">
      <c r="A19" s="613"/>
      <c r="B19" s="614"/>
      <c r="C19" s="615"/>
      <c r="D19" s="616"/>
      <c r="E19" s="596"/>
      <c r="F19" s="596"/>
      <c r="G19" s="617"/>
      <c r="H19" s="599"/>
      <c r="I19" s="92"/>
      <c r="J19" s="92"/>
      <c r="K19" s="599"/>
      <c r="L19" s="599"/>
      <c r="M19" s="572"/>
      <c r="N19" s="572"/>
      <c r="O19" s="572"/>
      <c r="P19" s="572"/>
      <c r="Q19" s="572"/>
      <c r="R19" s="629"/>
      <c r="S19" s="630"/>
      <c r="T19" s="631"/>
      <c r="U19" s="583"/>
      <c r="V19" s="583"/>
      <c r="W19" s="583"/>
      <c r="X19" s="583"/>
      <c r="Y19" s="583"/>
      <c r="Z19" s="586"/>
      <c r="AA19" s="586"/>
      <c r="AB19" s="586"/>
      <c r="AC19" s="586"/>
      <c r="AD19" s="604"/>
      <c r="AE19" s="604"/>
      <c r="AF19" s="604"/>
      <c r="AG19" s="608"/>
      <c r="AH19" s="609"/>
      <c r="AI19" s="610"/>
      <c r="AJ19" s="636"/>
      <c r="AK19" s="637"/>
      <c r="AL19" s="637"/>
      <c r="AM19" s="637"/>
      <c r="AN19" s="637"/>
      <c r="AO19" s="638"/>
      <c r="AP19" s="627"/>
      <c r="AQ19" s="627"/>
      <c r="AR19" s="627"/>
      <c r="AS19" s="627"/>
      <c r="AT19" s="572"/>
      <c r="AU19" s="572"/>
      <c r="AV19" s="573"/>
    </row>
    <row r="20" spans="1:48" ht="8.1" customHeight="1" x14ac:dyDescent="0.2">
      <c r="A20" s="611"/>
      <c r="B20" s="612"/>
      <c r="C20" s="563"/>
      <c r="D20" s="592"/>
      <c r="E20" s="595" t="str">
        <f>IF(A20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0" s="596"/>
      <c r="G20" s="598"/>
      <c r="H20" s="599"/>
      <c r="I20" s="92"/>
      <c r="J20" s="92"/>
      <c r="K20" s="571"/>
      <c r="L20" s="599"/>
      <c r="M20" s="576"/>
      <c r="N20" s="572"/>
      <c r="O20" s="572"/>
      <c r="P20" s="576"/>
      <c r="Q20" s="572"/>
      <c r="R20" s="577" t="str">
        <f>IF(P20="","",(ROUND(C20*E20,2)))</f>
        <v/>
      </c>
      <c r="S20" s="579" t="str">
        <f>IF(M20="","",((M20-RIGHT(M20,2))/100)+(RIGHT(M20,2)/60))</f>
        <v/>
      </c>
      <c r="T20" s="581" t="str">
        <f>IF(P20="","",((P20-RIGHT(P20,2))/100)+(RIGHT(P20,2)/60))</f>
        <v/>
      </c>
      <c r="U20" s="583" t="str">
        <f>IF(P20="","",(INT(Z20)&amp;" + "&amp;ROUND((Z20-INT(Z20))*60,0)))</f>
        <v/>
      </c>
      <c r="V20" s="583"/>
      <c r="W20" s="583"/>
      <c r="X20" s="583"/>
      <c r="Y20" s="583"/>
      <c r="Z20" s="586" t="str">
        <f>IF(T20="","",ROUND((T20-S20),2))</f>
        <v/>
      </c>
      <c r="AA20" s="586"/>
      <c r="AB20" s="586" t="str">
        <f>IF(P20="","",(Z20+AB18))</f>
        <v/>
      </c>
      <c r="AC20" s="586"/>
      <c r="AD20" s="602"/>
      <c r="AE20" s="603"/>
      <c r="AF20" s="603"/>
      <c r="AG20" s="605" t="str">
        <f>IF(P20="","",($Q$40*Z20))</f>
        <v/>
      </c>
      <c r="AH20" s="606"/>
      <c r="AI20" s="607"/>
      <c r="AJ20" s="563"/>
      <c r="AK20" s="634"/>
      <c r="AL20" s="634"/>
      <c r="AM20" s="634"/>
      <c r="AN20" s="634"/>
      <c r="AO20" s="635"/>
      <c r="AP20" s="569"/>
      <c r="AQ20" s="570"/>
      <c r="AR20" s="570"/>
      <c r="AS20" s="570"/>
      <c r="AT20" s="571"/>
      <c r="AU20" s="572"/>
      <c r="AV20" s="573"/>
    </row>
    <row r="21" spans="1:48" ht="8.1" customHeight="1" x14ac:dyDescent="0.2">
      <c r="A21" s="613"/>
      <c r="B21" s="614"/>
      <c r="C21" s="615"/>
      <c r="D21" s="616"/>
      <c r="E21" s="596"/>
      <c r="F21" s="596"/>
      <c r="G21" s="617"/>
      <c r="H21" s="599"/>
      <c r="I21" s="92"/>
      <c r="J21" s="92"/>
      <c r="K21" s="599"/>
      <c r="L21" s="599"/>
      <c r="M21" s="572"/>
      <c r="N21" s="572"/>
      <c r="O21" s="572"/>
      <c r="P21" s="572"/>
      <c r="Q21" s="572"/>
      <c r="R21" s="629"/>
      <c r="S21" s="630"/>
      <c r="T21" s="631"/>
      <c r="U21" s="583"/>
      <c r="V21" s="583"/>
      <c r="W21" s="583"/>
      <c r="X21" s="583"/>
      <c r="Y21" s="583"/>
      <c r="Z21" s="586"/>
      <c r="AA21" s="586"/>
      <c r="AB21" s="586"/>
      <c r="AC21" s="586"/>
      <c r="AD21" s="604"/>
      <c r="AE21" s="604"/>
      <c r="AF21" s="604"/>
      <c r="AG21" s="608"/>
      <c r="AH21" s="609"/>
      <c r="AI21" s="610"/>
      <c r="AJ21" s="636"/>
      <c r="AK21" s="637"/>
      <c r="AL21" s="637"/>
      <c r="AM21" s="637"/>
      <c r="AN21" s="637"/>
      <c r="AO21" s="638"/>
      <c r="AP21" s="627"/>
      <c r="AQ21" s="627"/>
      <c r="AR21" s="627"/>
      <c r="AS21" s="627"/>
      <c r="AT21" s="572"/>
      <c r="AU21" s="572"/>
      <c r="AV21" s="573"/>
    </row>
    <row r="22" spans="1:48" ht="8.1" customHeight="1" x14ac:dyDescent="0.2">
      <c r="A22" s="639"/>
      <c r="B22" s="640"/>
      <c r="C22" s="563"/>
      <c r="D22" s="592"/>
      <c r="E22" s="595" t="str">
        <f>IF(A22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2" s="596"/>
      <c r="G22" s="598"/>
      <c r="H22" s="599"/>
      <c r="I22" s="92"/>
      <c r="J22" s="92"/>
      <c r="K22" s="598"/>
      <c r="L22" s="599"/>
      <c r="M22" s="576"/>
      <c r="N22" s="572"/>
      <c r="O22" s="572"/>
      <c r="P22" s="576"/>
      <c r="Q22" s="572"/>
      <c r="R22" s="577" t="str">
        <f>IF(P22="","",(ROUND(C22*E22,2)))</f>
        <v/>
      </c>
      <c r="S22" s="579" t="str">
        <f>IF(M22="","",((M22-RIGHT(M22,2))/100)+(RIGHT(M22,2)/60))</f>
        <v/>
      </c>
      <c r="T22" s="581" t="str">
        <f>IF(P22="","",((P22-RIGHT(P22,2))/100)+(RIGHT(P22,2)/60))</f>
        <v/>
      </c>
      <c r="U22" s="633" t="str">
        <f>IF(P22="","",(INT(Z22)&amp;" + "&amp;ROUND((Z22-INT(Z22))*60,0)))</f>
        <v/>
      </c>
      <c r="V22" s="596"/>
      <c r="W22" s="596"/>
      <c r="X22" s="596"/>
      <c r="Y22" s="596"/>
      <c r="Z22" s="586" t="str">
        <f>IF(T22="","",ROUND((T22-S22),2))</f>
        <v/>
      </c>
      <c r="AA22" s="632"/>
      <c r="AB22" s="586" t="str">
        <f>IF(P22="","",(Z22+AB20))</f>
        <v/>
      </c>
      <c r="AC22" s="632"/>
      <c r="AD22" s="602"/>
      <c r="AE22" s="603"/>
      <c r="AF22" s="603"/>
      <c r="AG22" s="605" t="str">
        <f>IF(P22="","",($Q$40*Z22))</f>
        <v/>
      </c>
      <c r="AH22" s="606"/>
      <c r="AI22" s="607"/>
      <c r="AJ22" s="563"/>
      <c r="AK22" s="634"/>
      <c r="AL22" s="634"/>
      <c r="AM22" s="634"/>
      <c r="AN22" s="634"/>
      <c r="AO22" s="635"/>
      <c r="AP22" s="569"/>
      <c r="AQ22" s="570"/>
      <c r="AR22" s="570"/>
      <c r="AS22" s="570"/>
      <c r="AT22" s="571"/>
      <c r="AU22" s="572"/>
      <c r="AV22" s="573"/>
    </row>
    <row r="23" spans="1:48" ht="8.1" customHeight="1" x14ac:dyDescent="0.2">
      <c r="A23" s="613"/>
      <c r="B23" s="614"/>
      <c r="C23" s="615"/>
      <c r="D23" s="616"/>
      <c r="E23" s="596"/>
      <c r="F23" s="596"/>
      <c r="G23" s="617"/>
      <c r="H23" s="599"/>
      <c r="I23" s="92"/>
      <c r="J23" s="92"/>
      <c r="K23" s="617"/>
      <c r="L23" s="599"/>
      <c r="M23" s="572"/>
      <c r="N23" s="572"/>
      <c r="O23" s="572"/>
      <c r="P23" s="572"/>
      <c r="Q23" s="572"/>
      <c r="R23" s="629"/>
      <c r="S23" s="630"/>
      <c r="T23" s="631"/>
      <c r="U23" s="596"/>
      <c r="V23" s="596"/>
      <c r="W23" s="596"/>
      <c r="X23" s="596"/>
      <c r="Y23" s="596"/>
      <c r="Z23" s="632"/>
      <c r="AA23" s="632"/>
      <c r="AB23" s="632"/>
      <c r="AC23" s="632"/>
      <c r="AD23" s="604"/>
      <c r="AE23" s="604"/>
      <c r="AF23" s="604"/>
      <c r="AG23" s="608"/>
      <c r="AH23" s="609"/>
      <c r="AI23" s="610"/>
      <c r="AJ23" s="636"/>
      <c r="AK23" s="637"/>
      <c r="AL23" s="637"/>
      <c r="AM23" s="637"/>
      <c r="AN23" s="637"/>
      <c r="AO23" s="638"/>
      <c r="AP23" s="627"/>
      <c r="AQ23" s="627"/>
      <c r="AR23" s="627"/>
      <c r="AS23" s="627"/>
      <c r="AT23" s="572"/>
      <c r="AU23" s="572"/>
      <c r="AV23" s="573"/>
    </row>
    <row r="24" spans="1:48" ht="8.1" customHeight="1" x14ac:dyDescent="0.2">
      <c r="A24" s="611"/>
      <c r="B24" s="612"/>
      <c r="C24" s="563"/>
      <c r="D24" s="592"/>
      <c r="E24" s="595" t="str">
        <f>IF(A24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4" s="596"/>
      <c r="G24" s="598"/>
      <c r="H24" s="599"/>
      <c r="I24" s="92"/>
      <c r="J24" s="92"/>
      <c r="K24" s="571"/>
      <c r="L24" s="599"/>
      <c r="M24" s="576"/>
      <c r="N24" s="572"/>
      <c r="O24" s="572"/>
      <c r="P24" s="576"/>
      <c r="Q24" s="572"/>
      <c r="R24" s="577" t="str">
        <f>IF(P24="","",(ROUND(C24*E24,2)))</f>
        <v/>
      </c>
      <c r="S24" s="579" t="str">
        <f>IF(M24="","",((M24-RIGHT(M24,2))/100)+(RIGHT(M24,2)/60))</f>
        <v/>
      </c>
      <c r="T24" s="581" t="str">
        <f>IF(P24="","",((P24-RIGHT(P24,2))/100)+(RIGHT(P24,2)/60))</f>
        <v/>
      </c>
      <c r="U24" s="633" t="str">
        <f>IF(P24="","",(INT(Z24)&amp;" + "&amp;ROUND((Z24-INT(Z24))*60,0)))</f>
        <v/>
      </c>
      <c r="V24" s="596"/>
      <c r="W24" s="596"/>
      <c r="X24" s="596"/>
      <c r="Y24" s="596"/>
      <c r="Z24" s="586" t="str">
        <f>IF(T24="","",ROUND((T24-S24),2))</f>
        <v/>
      </c>
      <c r="AA24" s="632"/>
      <c r="AB24" s="586" t="str">
        <f>IF(P24="","",(Z24+AB22))</f>
        <v/>
      </c>
      <c r="AC24" s="632"/>
      <c r="AD24" s="602"/>
      <c r="AE24" s="603"/>
      <c r="AF24" s="603"/>
      <c r="AG24" s="605" t="str">
        <f>IF(P24="","",($Q$40*Z24))</f>
        <v/>
      </c>
      <c r="AH24" s="606"/>
      <c r="AI24" s="607"/>
      <c r="AJ24" s="563"/>
      <c r="AK24" s="564"/>
      <c r="AL24" s="564"/>
      <c r="AM24" s="564"/>
      <c r="AN24" s="564"/>
      <c r="AO24" s="565"/>
      <c r="AP24" s="569"/>
      <c r="AQ24" s="570"/>
      <c r="AR24" s="570"/>
      <c r="AS24" s="570"/>
      <c r="AT24" s="571"/>
      <c r="AU24" s="572"/>
      <c r="AV24" s="573"/>
    </row>
    <row r="25" spans="1:48" ht="8.1" customHeight="1" x14ac:dyDescent="0.2">
      <c r="A25" s="613"/>
      <c r="B25" s="614"/>
      <c r="C25" s="615"/>
      <c r="D25" s="616"/>
      <c r="E25" s="596"/>
      <c r="F25" s="596"/>
      <c r="G25" s="617"/>
      <c r="H25" s="599"/>
      <c r="I25" s="92"/>
      <c r="J25" s="92"/>
      <c r="K25" s="599"/>
      <c r="L25" s="599"/>
      <c r="M25" s="572"/>
      <c r="N25" s="572"/>
      <c r="O25" s="572"/>
      <c r="P25" s="572"/>
      <c r="Q25" s="572"/>
      <c r="R25" s="629"/>
      <c r="S25" s="630"/>
      <c r="T25" s="631"/>
      <c r="U25" s="596"/>
      <c r="V25" s="596"/>
      <c r="W25" s="596"/>
      <c r="X25" s="596"/>
      <c r="Y25" s="596"/>
      <c r="Z25" s="632"/>
      <c r="AA25" s="632"/>
      <c r="AB25" s="632"/>
      <c r="AC25" s="632"/>
      <c r="AD25" s="604"/>
      <c r="AE25" s="604"/>
      <c r="AF25" s="604"/>
      <c r="AG25" s="608"/>
      <c r="AH25" s="609"/>
      <c r="AI25" s="610"/>
      <c r="AJ25" s="626"/>
      <c r="AK25" s="627"/>
      <c r="AL25" s="627"/>
      <c r="AM25" s="627"/>
      <c r="AN25" s="627"/>
      <c r="AO25" s="628"/>
      <c r="AP25" s="627"/>
      <c r="AQ25" s="627"/>
      <c r="AR25" s="627"/>
      <c r="AS25" s="627"/>
      <c r="AT25" s="572"/>
      <c r="AU25" s="572"/>
      <c r="AV25" s="573"/>
    </row>
    <row r="26" spans="1:48" ht="8.1" customHeight="1" x14ac:dyDescent="0.2">
      <c r="A26" s="611"/>
      <c r="B26" s="612"/>
      <c r="C26" s="563"/>
      <c r="D26" s="592"/>
      <c r="E26" s="595" t="str">
        <f>IF(A26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6" s="596"/>
      <c r="G26" s="598"/>
      <c r="H26" s="599"/>
      <c r="I26" s="92"/>
      <c r="J26" s="92"/>
      <c r="K26" s="571"/>
      <c r="L26" s="599"/>
      <c r="M26" s="576"/>
      <c r="N26" s="572"/>
      <c r="O26" s="572"/>
      <c r="P26" s="576"/>
      <c r="Q26" s="572"/>
      <c r="R26" s="577" t="str">
        <f>IF(P26="","",(ROUND(C26*E26,2)))</f>
        <v/>
      </c>
      <c r="S26" s="579" t="str">
        <f>IF(M26="","",((M26-RIGHT(M26,2))/100)+(RIGHT(M26,2)/60))</f>
        <v/>
      </c>
      <c r="T26" s="581" t="str">
        <f>IF(P26="","",((P26-RIGHT(P26,2))/100)+(RIGHT(P26,2)/60))</f>
        <v/>
      </c>
      <c r="U26" s="583" t="str">
        <f>IF(P26="","",(INT(Z26)&amp;" + "&amp;ROUND((Z26-INT(Z26))*60,0)))</f>
        <v/>
      </c>
      <c r="V26" s="583"/>
      <c r="W26" s="583"/>
      <c r="X26" s="583"/>
      <c r="Y26" s="583"/>
      <c r="Z26" s="586" t="str">
        <f>IF(T26="","",ROUND((T26-S26),2))</f>
        <v/>
      </c>
      <c r="AA26" s="586"/>
      <c r="AB26" s="586" t="str">
        <f>IF(P26="","",(Z26+AB24))</f>
        <v/>
      </c>
      <c r="AC26" s="586"/>
      <c r="AD26" s="602"/>
      <c r="AE26" s="603"/>
      <c r="AF26" s="603"/>
      <c r="AG26" s="605" t="str">
        <f>IF(P26="","",($Q$40*Z26))</f>
        <v/>
      </c>
      <c r="AH26" s="606"/>
      <c r="AI26" s="607"/>
      <c r="AJ26" s="563"/>
      <c r="AK26" s="564"/>
      <c r="AL26" s="564"/>
      <c r="AM26" s="564"/>
      <c r="AN26" s="564"/>
      <c r="AO26" s="565"/>
      <c r="AP26" s="569"/>
      <c r="AQ26" s="570"/>
      <c r="AR26" s="570"/>
      <c r="AS26" s="570"/>
      <c r="AT26" s="571"/>
      <c r="AU26" s="572"/>
      <c r="AV26" s="573"/>
    </row>
    <row r="27" spans="1:48" ht="8.1" customHeight="1" x14ac:dyDescent="0.2">
      <c r="A27" s="613"/>
      <c r="B27" s="614"/>
      <c r="C27" s="615"/>
      <c r="D27" s="616"/>
      <c r="E27" s="596"/>
      <c r="F27" s="596"/>
      <c r="G27" s="617"/>
      <c r="H27" s="599"/>
      <c r="I27" s="92"/>
      <c r="J27" s="92"/>
      <c r="K27" s="599"/>
      <c r="L27" s="599"/>
      <c r="M27" s="572"/>
      <c r="N27" s="572"/>
      <c r="O27" s="572"/>
      <c r="P27" s="572"/>
      <c r="Q27" s="572"/>
      <c r="R27" s="629"/>
      <c r="S27" s="630"/>
      <c r="T27" s="631"/>
      <c r="U27" s="583"/>
      <c r="V27" s="583"/>
      <c r="W27" s="583"/>
      <c r="X27" s="583"/>
      <c r="Y27" s="583"/>
      <c r="Z27" s="586"/>
      <c r="AA27" s="586"/>
      <c r="AB27" s="586"/>
      <c r="AC27" s="586"/>
      <c r="AD27" s="604"/>
      <c r="AE27" s="604"/>
      <c r="AF27" s="604"/>
      <c r="AG27" s="608"/>
      <c r="AH27" s="609"/>
      <c r="AI27" s="610"/>
      <c r="AJ27" s="626"/>
      <c r="AK27" s="627"/>
      <c r="AL27" s="627"/>
      <c r="AM27" s="627"/>
      <c r="AN27" s="627"/>
      <c r="AO27" s="628"/>
      <c r="AP27" s="627"/>
      <c r="AQ27" s="627"/>
      <c r="AR27" s="627"/>
      <c r="AS27" s="627"/>
      <c r="AT27" s="572"/>
      <c r="AU27" s="572"/>
      <c r="AV27" s="573"/>
    </row>
    <row r="28" spans="1:48" ht="8.1" customHeight="1" x14ac:dyDescent="0.2">
      <c r="A28" s="611"/>
      <c r="B28" s="612"/>
      <c r="C28" s="563"/>
      <c r="D28" s="592"/>
      <c r="E28" s="595" t="str">
        <f>IF(A28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8" s="596"/>
      <c r="G28" s="598"/>
      <c r="H28" s="599"/>
      <c r="I28" s="92"/>
      <c r="J28" s="92"/>
      <c r="K28" s="571"/>
      <c r="L28" s="599"/>
      <c r="M28" s="576"/>
      <c r="N28" s="572"/>
      <c r="O28" s="572"/>
      <c r="P28" s="576"/>
      <c r="Q28" s="572"/>
      <c r="R28" s="577" t="str">
        <f>IF(P28="","",(ROUND(C28*E28,2)))</f>
        <v/>
      </c>
      <c r="S28" s="579" t="str">
        <f>IF(M28="","",((M28-RIGHT(M28,2))/100)+(RIGHT(M28,2)/60))</f>
        <v/>
      </c>
      <c r="T28" s="581" t="str">
        <f>IF(P28="","",((P28-RIGHT(P28,2))/100)+(RIGHT(P28,2)/60))</f>
        <v/>
      </c>
      <c r="U28" s="583" t="str">
        <f>IF(P28="","",(INT(Z28)&amp;" + "&amp;ROUND((Z28-INT(Z28))*60,0)))</f>
        <v/>
      </c>
      <c r="V28" s="583"/>
      <c r="W28" s="583"/>
      <c r="X28" s="583"/>
      <c r="Y28" s="583"/>
      <c r="Z28" s="586" t="str">
        <f>IF(T28="","",ROUND((T28-S28),2))</f>
        <v/>
      </c>
      <c r="AA28" s="586"/>
      <c r="AB28" s="586" t="str">
        <f>IF(P28="","",(Z28+AB26))</f>
        <v/>
      </c>
      <c r="AC28" s="586"/>
      <c r="AD28" s="602"/>
      <c r="AE28" s="603"/>
      <c r="AF28" s="603"/>
      <c r="AG28" s="605" t="str">
        <f>IF(P28="","",($Q$40*Z28))</f>
        <v/>
      </c>
      <c r="AH28" s="606"/>
      <c r="AI28" s="607"/>
      <c r="AJ28" s="563"/>
      <c r="AK28" s="564"/>
      <c r="AL28" s="564"/>
      <c r="AM28" s="564"/>
      <c r="AN28" s="564"/>
      <c r="AO28" s="565"/>
      <c r="AP28" s="569"/>
      <c r="AQ28" s="570"/>
      <c r="AR28" s="570"/>
      <c r="AS28" s="570"/>
      <c r="AT28" s="571"/>
      <c r="AU28" s="572"/>
      <c r="AV28" s="573"/>
    </row>
    <row r="29" spans="1:48" ht="8.1" customHeight="1" x14ac:dyDescent="0.2">
      <c r="A29" s="613"/>
      <c r="B29" s="614"/>
      <c r="C29" s="615"/>
      <c r="D29" s="616"/>
      <c r="E29" s="596"/>
      <c r="F29" s="596"/>
      <c r="G29" s="617"/>
      <c r="H29" s="599"/>
      <c r="I29" s="92"/>
      <c r="J29" s="92"/>
      <c r="K29" s="599"/>
      <c r="L29" s="599"/>
      <c r="M29" s="572"/>
      <c r="N29" s="572"/>
      <c r="O29" s="572"/>
      <c r="P29" s="572"/>
      <c r="Q29" s="572"/>
      <c r="R29" s="629"/>
      <c r="S29" s="630"/>
      <c r="T29" s="631"/>
      <c r="U29" s="583"/>
      <c r="V29" s="583"/>
      <c r="W29" s="583"/>
      <c r="X29" s="583"/>
      <c r="Y29" s="583"/>
      <c r="Z29" s="586"/>
      <c r="AA29" s="586"/>
      <c r="AB29" s="586"/>
      <c r="AC29" s="586"/>
      <c r="AD29" s="604"/>
      <c r="AE29" s="604"/>
      <c r="AF29" s="604"/>
      <c r="AG29" s="608"/>
      <c r="AH29" s="609"/>
      <c r="AI29" s="610"/>
      <c r="AJ29" s="626"/>
      <c r="AK29" s="627"/>
      <c r="AL29" s="627"/>
      <c r="AM29" s="627"/>
      <c r="AN29" s="627"/>
      <c r="AO29" s="628"/>
      <c r="AP29" s="627"/>
      <c r="AQ29" s="627"/>
      <c r="AR29" s="627"/>
      <c r="AS29" s="627"/>
      <c r="AT29" s="572"/>
      <c r="AU29" s="572"/>
      <c r="AV29" s="573"/>
    </row>
    <row r="30" spans="1:48" ht="8.1" customHeight="1" x14ac:dyDescent="0.2">
      <c r="A30" s="611"/>
      <c r="B30" s="612"/>
      <c r="C30" s="563"/>
      <c r="D30" s="592"/>
      <c r="E30" s="595" t="str">
        <f>IF(A30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0" s="596"/>
      <c r="G30" s="598"/>
      <c r="H30" s="599"/>
      <c r="I30" s="92"/>
      <c r="J30" s="92"/>
      <c r="K30" s="571"/>
      <c r="L30" s="599"/>
      <c r="M30" s="576"/>
      <c r="N30" s="572"/>
      <c r="O30" s="572"/>
      <c r="P30" s="576"/>
      <c r="Q30" s="572"/>
      <c r="R30" s="577" t="str">
        <f>IF(P30="","",(ROUND(C30*E30,2)))</f>
        <v/>
      </c>
      <c r="S30" s="579" t="str">
        <f>IF(M30="","",((M30-RIGHT(M30,2))/100)+(RIGHT(M30,2)/60))</f>
        <v/>
      </c>
      <c r="T30" s="581" t="str">
        <f>IF(P30="","",((P30-RIGHT(P30,2))/100)+(RIGHT(P30,2)/60))</f>
        <v/>
      </c>
      <c r="U30" s="583" t="str">
        <f>IF(P30="","",(INT(Z30)&amp;" + "&amp;ROUND((Z30-INT(Z30))*60,0)))</f>
        <v/>
      </c>
      <c r="V30" s="583"/>
      <c r="W30" s="583"/>
      <c r="X30" s="583"/>
      <c r="Y30" s="583"/>
      <c r="Z30" s="586" t="str">
        <f>IF(T30="","",ROUND((T30-S30),2))</f>
        <v/>
      </c>
      <c r="AA30" s="586"/>
      <c r="AB30" s="586" t="str">
        <f>IF(P30="","",(Z30+AB28))</f>
        <v/>
      </c>
      <c r="AC30" s="586"/>
      <c r="AD30" s="602"/>
      <c r="AE30" s="603"/>
      <c r="AF30" s="603"/>
      <c r="AG30" s="605" t="str">
        <f>IF(P30="","",($Q$40*Z30))</f>
        <v/>
      </c>
      <c r="AH30" s="606"/>
      <c r="AI30" s="607"/>
      <c r="AJ30" s="563"/>
      <c r="AK30" s="564"/>
      <c r="AL30" s="564"/>
      <c r="AM30" s="564"/>
      <c r="AN30" s="564"/>
      <c r="AO30" s="565"/>
      <c r="AP30" s="569"/>
      <c r="AQ30" s="570"/>
      <c r="AR30" s="570"/>
      <c r="AS30" s="570"/>
      <c r="AT30" s="571"/>
      <c r="AU30" s="572"/>
      <c r="AV30" s="573"/>
    </row>
    <row r="31" spans="1:48" ht="8.1" customHeight="1" x14ac:dyDescent="0.2">
      <c r="A31" s="613"/>
      <c r="B31" s="614"/>
      <c r="C31" s="615"/>
      <c r="D31" s="616"/>
      <c r="E31" s="596"/>
      <c r="F31" s="596"/>
      <c r="G31" s="617"/>
      <c r="H31" s="599"/>
      <c r="I31" s="92"/>
      <c r="J31" s="92"/>
      <c r="K31" s="599"/>
      <c r="L31" s="599"/>
      <c r="M31" s="572"/>
      <c r="N31" s="572"/>
      <c r="O31" s="572"/>
      <c r="P31" s="572"/>
      <c r="Q31" s="572"/>
      <c r="R31" s="629"/>
      <c r="S31" s="630"/>
      <c r="T31" s="631"/>
      <c r="U31" s="583"/>
      <c r="V31" s="583"/>
      <c r="W31" s="583"/>
      <c r="X31" s="583"/>
      <c r="Y31" s="583"/>
      <c r="Z31" s="586"/>
      <c r="AA31" s="586"/>
      <c r="AB31" s="586"/>
      <c r="AC31" s="586"/>
      <c r="AD31" s="604"/>
      <c r="AE31" s="604"/>
      <c r="AF31" s="604"/>
      <c r="AG31" s="608"/>
      <c r="AH31" s="609"/>
      <c r="AI31" s="610"/>
      <c r="AJ31" s="626"/>
      <c r="AK31" s="627"/>
      <c r="AL31" s="627"/>
      <c r="AM31" s="627"/>
      <c r="AN31" s="627"/>
      <c r="AO31" s="628"/>
      <c r="AP31" s="627"/>
      <c r="AQ31" s="627"/>
      <c r="AR31" s="627"/>
      <c r="AS31" s="627"/>
      <c r="AT31" s="572"/>
      <c r="AU31" s="572"/>
      <c r="AV31" s="573"/>
    </row>
    <row r="32" spans="1:48" ht="8.1" customHeight="1" x14ac:dyDescent="0.2">
      <c r="A32" s="611"/>
      <c r="B32" s="612"/>
      <c r="C32" s="563"/>
      <c r="D32" s="592"/>
      <c r="E32" s="595" t="str">
        <f>IF(A32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2" s="596"/>
      <c r="G32" s="598"/>
      <c r="H32" s="599"/>
      <c r="I32" s="92"/>
      <c r="J32" s="92"/>
      <c r="K32" s="571"/>
      <c r="L32" s="599"/>
      <c r="M32" s="576"/>
      <c r="N32" s="572"/>
      <c r="O32" s="572"/>
      <c r="P32" s="576"/>
      <c r="Q32" s="572"/>
      <c r="R32" s="577" t="str">
        <f>IF(P32="","",(ROUND(C32*E32,2)))</f>
        <v/>
      </c>
      <c r="S32" s="579" t="str">
        <f>IF(M32="","",((M32-RIGHT(M32,2))/100)+(RIGHT(M32,2)/60))</f>
        <v/>
      </c>
      <c r="T32" s="581" t="str">
        <f>IF(P32="","",((P32-RIGHT(P32,2))/100)+(RIGHT(P32,2)/60))</f>
        <v/>
      </c>
      <c r="U32" s="583" t="str">
        <f>IF(P32="","",(INT(Z32)&amp;" + "&amp;ROUND((Z32-INT(Z32))*60,0)))</f>
        <v/>
      </c>
      <c r="V32" s="583"/>
      <c r="W32" s="583"/>
      <c r="X32" s="584"/>
      <c r="Y32" s="584"/>
      <c r="Z32" s="586" t="str">
        <f>IF(T32="","",ROUND((T32-S32),2))</f>
        <v/>
      </c>
      <c r="AA32" s="586"/>
      <c r="AB32" s="586" t="str">
        <f>IF(P32="","",(Z32+AB30))</f>
        <v/>
      </c>
      <c r="AC32" s="586"/>
      <c r="AD32" s="602"/>
      <c r="AE32" s="603"/>
      <c r="AF32" s="603"/>
      <c r="AG32" s="605" t="str">
        <f>IF(P32="","",($Q$40*Z32))</f>
        <v/>
      </c>
      <c r="AH32" s="606"/>
      <c r="AI32" s="607"/>
      <c r="AJ32" s="563"/>
      <c r="AK32" s="564"/>
      <c r="AL32" s="564"/>
      <c r="AM32" s="564"/>
      <c r="AN32" s="564"/>
      <c r="AO32" s="565"/>
      <c r="AP32" s="569"/>
      <c r="AQ32" s="570"/>
      <c r="AR32" s="570"/>
      <c r="AS32" s="570"/>
      <c r="AT32" s="571"/>
      <c r="AU32" s="572"/>
      <c r="AV32" s="573"/>
    </row>
    <row r="33" spans="1:50" ht="8.1" customHeight="1" x14ac:dyDescent="0.2">
      <c r="A33" s="613"/>
      <c r="B33" s="614"/>
      <c r="C33" s="615"/>
      <c r="D33" s="616"/>
      <c r="E33" s="596"/>
      <c r="F33" s="596"/>
      <c r="G33" s="617"/>
      <c r="H33" s="599"/>
      <c r="I33" s="92"/>
      <c r="J33" s="92"/>
      <c r="K33" s="599"/>
      <c r="L33" s="599"/>
      <c r="M33" s="572"/>
      <c r="N33" s="572"/>
      <c r="O33" s="572"/>
      <c r="P33" s="572"/>
      <c r="Q33" s="572"/>
      <c r="R33" s="629"/>
      <c r="S33" s="630"/>
      <c r="T33" s="631"/>
      <c r="U33" s="584"/>
      <c r="V33" s="584"/>
      <c r="W33" s="584"/>
      <c r="X33" s="584"/>
      <c r="Y33" s="584"/>
      <c r="Z33" s="586"/>
      <c r="AA33" s="586"/>
      <c r="AB33" s="586"/>
      <c r="AC33" s="586"/>
      <c r="AD33" s="604"/>
      <c r="AE33" s="604"/>
      <c r="AF33" s="604"/>
      <c r="AG33" s="608"/>
      <c r="AH33" s="609"/>
      <c r="AI33" s="610"/>
      <c r="AJ33" s="626"/>
      <c r="AK33" s="627"/>
      <c r="AL33" s="627"/>
      <c r="AM33" s="627"/>
      <c r="AN33" s="627"/>
      <c r="AO33" s="628"/>
      <c r="AP33" s="627"/>
      <c r="AQ33" s="627"/>
      <c r="AR33" s="627"/>
      <c r="AS33" s="627"/>
      <c r="AT33" s="572"/>
      <c r="AU33" s="572"/>
      <c r="AV33" s="573"/>
    </row>
    <row r="34" spans="1:50" ht="8.1" customHeight="1" x14ac:dyDescent="0.2">
      <c r="A34" s="588"/>
      <c r="B34" s="589"/>
      <c r="C34" s="563"/>
      <c r="D34" s="592"/>
      <c r="E34" s="595" t="str">
        <f>IF(A34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4" s="596"/>
      <c r="G34" s="598"/>
      <c r="H34" s="599"/>
      <c r="I34" s="92"/>
      <c r="J34" s="92"/>
      <c r="K34" s="571"/>
      <c r="L34" s="599"/>
      <c r="M34" s="576"/>
      <c r="N34" s="572"/>
      <c r="O34" s="572"/>
      <c r="P34" s="576"/>
      <c r="Q34" s="572"/>
      <c r="R34" s="577" t="str">
        <f>IF(P34="","",(ROUND(C34*E34,2)))</f>
        <v/>
      </c>
      <c r="S34" s="579" t="str">
        <f>IF(M34="","",((M34-RIGHT(M34,2))/100)+(RIGHT(M34,2)/60))</f>
        <v/>
      </c>
      <c r="T34" s="581" t="str">
        <f>IF(P34="","",((P34-RIGHT(P34,2))/100)+(RIGHT(P34,2)/60))</f>
        <v/>
      </c>
      <c r="U34" s="583" t="str">
        <f>IF(P34="","",(INT(Z34)&amp;" + "&amp;ROUND((Z34-INT(Z34))*60,0)))</f>
        <v/>
      </c>
      <c r="V34" s="583"/>
      <c r="W34" s="583"/>
      <c r="X34" s="584"/>
      <c r="Y34" s="584"/>
      <c r="Z34" s="586" t="str">
        <f>IF(T34="","",ROUND((T34-S34),2))</f>
        <v/>
      </c>
      <c r="AA34" s="586"/>
      <c r="AB34" s="586" t="str">
        <f>IF(P34="","",(Z34+AB32))</f>
        <v/>
      </c>
      <c r="AC34" s="586"/>
      <c r="AD34" s="618"/>
      <c r="AE34" s="604"/>
      <c r="AF34" s="604"/>
      <c r="AG34" s="620" t="str">
        <f>IF(P34="","",($Q$40*Z34))</f>
        <v/>
      </c>
      <c r="AH34" s="621"/>
      <c r="AI34" s="622"/>
      <c r="AJ34" s="563"/>
      <c r="AK34" s="564"/>
      <c r="AL34" s="564"/>
      <c r="AM34" s="564"/>
      <c r="AN34" s="564"/>
      <c r="AO34" s="565"/>
      <c r="AP34" s="569"/>
      <c r="AQ34" s="570"/>
      <c r="AR34" s="570"/>
      <c r="AS34" s="570"/>
      <c r="AT34" s="571"/>
      <c r="AU34" s="572"/>
      <c r="AV34" s="573"/>
    </row>
    <row r="35" spans="1:50" ht="8.1" customHeight="1" thickBot="1" x14ac:dyDescent="0.25">
      <c r="A35" s="590"/>
      <c r="B35" s="591"/>
      <c r="C35" s="593"/>
      <c r="D35" s="594"/>
      <c r="E35" s="597"/>
      <c r="F35" s="597"/>
      <c r="G35" s="600"/>
      <c r="H35" s="601"/>
      <c r="I35" s="99"/>
      <c r="J35" s="99"/>
      <c r="K35" s="601"/>
      <c r="L35" s="601"/>
      <c r="M35" s="574"/>
      <c r="N35" s="574"/>
      <c r="O35" s="574"/>
      <c r="P35" s="574"/>
      <c r="Q35" s="574"/>
      <c r="R35" s="578"/>
      <c r="S35" s="580"/>
      <c r="T35" s="582"/>
      <c r="U35" s="585"/>
      <c r="V35" s="585"/>
      <c r="W35" s="585"/>
      <c r="X35" s="585"/>
      <c r="Y35" s="585"/>
      <c r="Z35" s="587"/>
      <c r="AA35" s="587"/>
      <c r="AB35" s="587"/>
      <c r="AC35" s="587"/>
      <c r="AD35" s="619"/>
      <c r="AE35" s="619"/>
      <c r="AF35" s="619"/>
      <c r="AG35" s="623"/>
      <c r="AH35" s="624"/>
      <c r="AI35" s="625"/>
      <c r="AJ35" s="566"/>
      <c r="AK35" s="567"/>
      <c r="AL35" s="567"/>
      <c r="AM35" s="567"/>
      <c r="AN35" s="567"/>
      <c r="AO35" s="568"/>
      <c r="AP35" s="567"/>
      <c r="AQ35" s="567"/>
      <c r="AR35" s="567"/>
      <c r="AS35" s="567"/>
      <c r="AT35" s="574"/>
      <c r="AU35" s="574"/>
      <c r="AV35" s="575"/>
    </row>
    <row r="36" spans="1:50" s="24" customFormat="1" ht="13.5" customHeight="1" thickBot="1" x14ac:dyDescent="0.25">
      <c r="A36" s="539"/>
      <c r="B36" s="540"/>
      <c r="C36" s="541" t="str">
        <f>IF(C12="","",(SUM(C12:C34)))</f>
        <v/>
      </c>
      <c r="D36" s="542"/>
      <c r="E36" s="542"/>
      <c r="F36" s="226">
        <f>IF($Q$8="  "," ",VLOOKUP($Q$8,TBDATA!$A$3:$N$90,8,0))</f>
        <v>0</v>
      </c>
      <c r="G36" s="226">
        <f>IF($Q$8="  "," ",VLOOKUP($Q$8,TBDATA!$A$3:$N$90,10,0))</f>
        <v>0</v>
      </c>
      <c r="H36" s="226">
        <f>IF($Q$8="  "," ",VLOOKUP($Q$8,TBDATA!$A$3:$N$90,12))</f>
        <v>0</v>
      </c>
      <c r="I36" s="348"/>
      <c r="J36" s="348"/>
      <c r="K36" s="191" t="s">
        <v>111</v>
      </c>
      <c r="L36" s="348"/>
      <c r="M36" s="348"/>
      <c r="N36" s="543" t="str">
        <f>IF(C2="","",C2)</f>
        <v/>
      </c>
      <c r="O36" s="544"/>
      <c r="P36" s="544"/>
      <c r="Q36" s="544"/>
      <c r="R36" s="34"/>
      <c r="S36" s="25">
        <f>IF(A39="","",((A39-RIGHT(A39,2))/100)+(RIGHT(A39,2)/60))</f>
        <v>9</v>
      </c>
      <c r="T36" s="25">
        <f>IF(E39="","",((E39-RIGHT(E39,2))/100)+(RIGHT(E39,2)/60))</f>
        <v>18</v>
      </c>
      <c r="U36" s="545" t="str">
        <f>IF(AB36="","",(INT(AB36)&amp;" + "&amp;ROUND((AB36-INT(AB36))*60,0)))</f>
        <v>6 + 17</v>
      </c>
      <c r="V36" s="546"/>
      <c r="W36" s="546"/>
      <c r="X36" s="547"/>
      <c r="Y36" s="547"/>
      <c r="Z36" s="548">
        <f>IF(P12="","",(ROUND(SUM(Z12:AA35),2)))</f>
        <v>6.28</v>
      </c>
      <c r="AA36" s="549"/>
      <c r="AB36" s="550">
        <f>IF(P12="","",(ROUND(Z36,2)))</f>
        <v>6.28</v>
      </c>
      <c r="AC36" s="551"/>
      <c r="AD36" s="551"/>
      <c r="AE36" s="561"/>
      <c r="AF36" s="561"/>
      <c r="AG36" s="562">
        <f>IF(AG12="","",(SUM(AG12:AI35)))</f>
        <v>3761.7200000000003</v>
      </c>
      <c r="AH36" s="547"/>
      <c r="AI36" s="547"/>
      <c r="AJ36" s="547"/>
      <c r="AK36" s="561"/>
      <c r="AL36" s="561"/>
      <c r="AM36" s="561"/>
      <c r="AN36" s="561"/>
      <c r="AO36" s="561"/>
      <c r="AP36" s="561"/>
      <c r="AQ36" s="561"/>
      <c r="AR36" s="561"/>
      <c r="AS36" s="561"/>
      <c r="AT36" s="561"/>
      <c r="AU36" s="561"/>
      <c r="AV36" s="561"/>
    </row>
    <row r="37" spans="1:50" ht="17.25" customHeight="1" thickBot="1" x14ac:dyDescent="0.25">
      <c r="A37" s="521" t="s">
        <v>125</v>
      </c>
      <c r="B37" s="522"/>
      <c r="C37" s="522"/>
      <c r="D37" s="522"/>
      <c r="E37" s="522"/>
      <c r="F37" s="522"/>
      <c r="G37" s="522"/>
      <c r="H37" s="523"/>
      <c r="I37" s="343"/>
      <c r="J37" s="343"/>
      <c r="K37" s="521" t="s">
        <v>126</v>
      </c>
      <c r="L37" s="522"/>
      <c r="M37" s="522"/>
      <c r="N37" s="522"/>
      <c r="O37" s="522"/>
      <c r="P37" s="522"/>
      <c r="Q37" s="522"/>
      <c r="R37" s="522"/>
      <c r="S37" s="522"/>
      <c r="T37" s="522"/>
      <c r="U37" s="523"/>
      <c r="V37" s="343"/>
      <c r="W37" s="343"/>
      <c r="X37" s="524" t="s">
        <v>17</v>
      </c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5"/>
      <c r="AL37" s="526" t="b">
        <f>IF(G5="Sunday",1,IF(G5="Monday",2,IF(G5="Tuesday",3,IF(G5="Wednesday",4,IF(G5="Thursday",5,IF(G5="Friday",6,IF(G5="Saturday",7)))))))</f>
        <v>0</v>
      </c>
      <c r="AM37" s="527"/>
      <c r="AN37" s="527"/>
      <c r="AO37" s="527"/>
      <c r="AP37" s="527"/>
      <c r="AQ37" s="527"/>
      <c r="AR37" s="528"/>
      <c r="AS37" s="529" t="s">
        <v>127</v>
      </c>
      <c r="AT37" s="530"/>
      <c r="AU37" s="530"/>
      <c r="AV37" s="531"/>
    </row>
    <row r="38" spans="1:50" s="26" customFormat="1" ht="24.95" customHeight="1" thickBot="1" x14ac:dyDescent="0.25">
      <c r="A38" s="535" t="s">
        <v>15</v>
      </c>
      <c r="B38" s="536"/>
      <c r="C38" s="536"/>
      <c r="D38" s="536"/>
      <c r="E38" s="537" t="s">
        <v>16</v>
      </c>
      <c r="F38" s="536"/>
      <c r="G38" s="536"/>
      <c r="H38" s="538"/>
      <c r="I38" s="83"/>
      <c r="J38" s="83"/>
      <c r="K38" s="552" t="s">
        <v>15</v>
      </c>
      <c r="L38" s="553"/>
      <c r="M38" s="553"/>
      <c r="N38" s="553"/>
      <c r="O38" s="554" t="s">
        <v>16</v>
      </c>
      <c r="P38" s="555"/>
      <c r="Q38" s="555"/>
      <c r="R38" s="555"/>
      <c r="S38" s="555"/>
      <c r="T38" s="555"/>
      <c r="U38" s="556"/>
      <c r="V38" s="84" t="str">
        <f>IF(K39="","",((K39-RIGHT(K39,2))/100)+(RIGHT(K39,2)/60))</f>
        <v/>
      </c>
      <c r="W38" s="84" t="str">
        <f>IF(O39="","",((O39-RIGHT(O39,2))/100)+(RIGHT(O39,2)/60))</f>
        <v/>
      </c>
      <c r="X38" s="557" t="s">
        <v>15</v>
      </c>
      <c r="Y38" s="558"/>
      <c r="Z38" s="558"/>
      <c r="AA38" s="559"/>
      <c r="AB38" s="12"/>
      <c r="AC38" s="344" t="s">
        <v>16</v>
      </c>
      <c r="AD38" s="12"/>
      <c r="AE38" s="560" t="s">
        <v>18</v>
      </c>
      <c r="AF38" s="558"/>
      <c r="AG38" s="558"/>
      <c r="AH38" s="559"/>
      <c r="AI38" s="560" t="s">
        <v>19</v>
      </c>
      <c r="AJ38" s="558"/>
      <c r="AK38" s="558"/>
      <c r="AL38" s="558"/>
      <c r="AM38" s="558"/>
      <c r="AN38" s="559"/>
      <c r="AO38" s="560" t="s">
        <v>20</v>
      </c>
      <c r="AP38" s="558"/>
      <c r="AQ38" s="558"/>
      <c r="AR38" s="559"/>
      <c r="AS38" s="532"/>
      <c r="AT38" s="533"/>
      <c r="AU38" s="533"/>
      <c r="AV38" s="534"/>
      <c r="AX38" s="21"/>
    </row>
    <row r="39" spans="1:50" ht="24.95" customHeight="1" thickBot="1" x14ac:dyDescent="0.25">
      <c r="A39" s="510" t="s">
        <v>894</v>
      </c>
      <c r="B39" s="511"/>
      <c r="C39" s="511"/>
      <c r="D39" s="512"/>
      <c r="E39" s="513" t="s">
        <v>895</v>
      </c>
      <c r="F39" s="511"/>
      <c r="G39" s="511"/>
      <c r="H39" s="514"/>
      <c r="I39" s="54">
        <f>IF(A39="","",((A39-RIGHT(A39,2))/100)+(RIGHT(A39,2)/60))</f>
        <v>9</v>
      </c>
      <c r="J39" s="54">
        <f>IF(E39="","",((E39-RIGHT(E39,2))/100)+(RIGHT(E39,2)/60))</f>
        <v>18</v>
      </c>
      <c r="K39" s="515"/>
      <c r="L39" s="516"/>
      <c r="M39" s="516"/>
      <c r="N39" s="516"/>
      <c r="O39" s="513"/>
      <c r="P39" s="511"/>
      <c r="Q39" s="511"/>
      <c r="R39" s="511"/>
      <c r="S39" s="511"/>
      <c r="T39" s="511"/>
      <c r="U39" s="514"/>
      <c r="V39" s="102" t="str">
        <f>IF(X39="","",((X39-RIGHT(X39,2))/100)+(RIGHT(X39,2)/60))</f>
        <v/>
      </c>
      <c r="W39" s="102" t="str">
        <f>IF(AB39="","",((AB39-RIGHT(AB39,2))/100)+(RIGHT(AB39,2)/60))</f>
        <v/>
      </c>
      <c r="X39" s="510"/>
      <c r="Y39" s="517"/>
      <c r="Z39" s="490"/>
      <c r="AA39" s="491"/>
      <c r="AB39" s="518"/>
      <c r="AC39" s="519"/>
      <c r="AD39" s="520"/>
      <c r="AE39" s="486" t="str">
        <f>IF($W$39="","",($W$39-$V$39))</f>
        <v/>
      </c>
      <c r="AF39" s="487"/>
      <c r="AG39" s="487"/>
      <c r="AH39" s="488"/>
      <c r="AI39" s="489"/>
      <c r="AJ39" s="490"/>
      <c r="AK39" s="490"/>
      <c r="AL39" s="490"/>
      <c r="AM39" s="490"/>
      <c r="AN39" s="491"/>
      <c r="AO39" s="492" t="str">
        <f>IF($AB$39="","",VLOOKUP(Y4,ATDATA!$A$3:$W$61,7)*(AI39*AE39))</f>
        <v/>
      </c>
      <c r="AP39" s="493"/>
      <c r="AQ39" s="493"/>
      <c r="AR39" s="493"/>
      <c r="AS39" s="494">
        <f>IF($Y$4="","",VLOOKUP($Y$4,ATDATA!$A$3:$X$86,23,0))</f>
        <v>0</v>
      </c>
      <c r="AT39" s="495"/>
      <c r="AU39" s="495"/>
      <c r="AV39" s="496"/>
      <c r="AW39" s="103"/>
      <c r="AX39" s="103"/>
    </row>
    <row r="40" spans="1:50" ht="20.100000000000001" customHeight="1" x14ac:dyDescent="0.2">
      <c r="A40" s="497" t="s">
        <v>128</v>
      </c>
      <c r="B40" s="498"/>
      <c r="C40" s="498"/>
      <c r="D40" s="498"/>
      <c r="E40" s="498"/>
      <c r="F40" s="499">
        <f>IF($Y$4="","",IF($C$2&lt;$AS$39,VLOOKUP($Y$4,ATDATA!$A$3:$W$86,5,0),VLOOKUP($Y$4,ATDATA!$A$3:$X$86,22,0)))</f>
        <v>0</v>
      </c>
      <c r="G40" s="500"/>
      <c r="H40" s="500"/>
      <c r="I40" s="161"/>
      <c r="J40" s="161"/>
      <c r="K40" s="501" t="s">
        <v>201</v>
      </c>
      <c r="L40" s="502"/>
      <c r="M40" s="502"/>
      <c r="N40" s="502"/>
      <c r="O40" s="502"/>
      <c r="P40" s="502"/>
      <c r="Q40" s="503">
        <f>IF($Y$4="","",VLOOKUP($Y$4,ATDATA!$A$3:$U$86,6,0))</f>
        <v>599</v>
      </c>
      <c r="R40" s="504"/>
      <c r="S40" s="504"/>
      <c r="T40" s="504">
        <f>IF($K$12="","",VLOOKUP($Y$4,ATDATA!$A$3:$U$61,7))</f>
        <v>0</v>
      </c>
      <c r="U40" s="504"/>
      <c r="V40" s="504"/>
      <c r="W40" s="504">
        <f>IF($K$12="","",VLOOKUP($Y$4,ATDATA!$A$3:$U$61,7))</f>
        <v>0</v>
      </c>
      <c r="X40" s="504"/>
      <c r="Y40" s="505"/>
      <c r="Z40" s="506" t="s">
        <v>112</v>
      </c>
      <c r="AA40" s="507"/>
      <c r="AB40" s="508"/>
      <c r="AC40" s="508"/>
      <c r="AD40" s="508"/>
      <c r="AE40" s="508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8"/>
      <c r="AQ40" s="508"/>
      <c r="AR40" s="508"/>
      <c r="AS40" s="508"/>
      <c r="AT40" s="508"/>
      <c r="AU40" s="508"/>
      <c r="AV40" s="509"/>
      <c r="AW40" s="27"/>
      <c r="AX40" s="21"/>
    </row>
    <row r="41" spans="1:50" ht="18" customHeight="1" thickBot="1" x14ac:dyDescent="0.25">
      <c r="A41" s="437" t="s">
        <v>60</v>
      </c>
      <c r="B41" s="438"/>
      <c r="C41" s="438"/>
      <c r="D41" s="438"/>
      <c r="E41" s="438"/>
      <c r="F41" s="462">
        <f>Z36</f>
        <v>6.28</v>
      </c>
      <c r="G41" s="463"/>
      <c r="H41" s="463"/>
      <c r="I41" s="159"/>
      <c r="J41" s="159"/>
      <c r="K41" s="444" t="s">
        <v>200</v>
      </c>
      <c r="L41" s="464"/>
      <c r="M41" s="464"/>
      <c r="N41" s="464"/>
      <c r="O41" s="464"/>
      <c r="P41" s="464"/>
      <c r="Q41" s="465">
        <f>IF(Y4="","",($AG$36))</f>
        <v>3761.7200000000003</v>
      </c>
      <c r="R41" s="466"/>
      <c r="S41" s="466"/>
      <c r="T41" s="466"/>
      <c r="U41" s="466"/>
      <c r="V41" s="466"/>
      <c r="W41" s="466"/>
      <c r="X41" s="466"/>
      <c r="Y41" s="467"/>
      <c r="Z41" s="468">
        <f>IF($Y$4="","",(SUM(F43,Q41,Q42,Q43,Q44,Q46)))</f>
        <v>3761.7200000000003</v>
      </c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70"/>
    </row>
    <row r="42" spans="1:50" ht="21" customHeight="1" x14ac:dyDescent="0.2">
      <c r="A42" s="437" t="s">
        <v>61</v>
      </c>
      <c r="B42" s="445"/>
      <c r="C42" s="445"/>
      <c r="D42" s="445"/>
      <c r="E42" s="445"/>
      <c r="F42" s="471" t="str">
        <f>IF($W$39="","",($W$39-$V$39))</f>
        <v/>
      </c>
      <c r="G42" s="466"/>
      <c r="H42" s="466"/>
      <c r="I42" s="159"/>
      <c r="J42" s="159"/>
      <c r="K42" s="444" t="s">
        <v>199</v>
      </c>
      <c r="L42" s="464"/>
      <c r="M42" s="464"/>
      <c r="N42" s="464"/>
      <c r="O42" s="464"/>
      <c r="P42" s="464"/>
      <c r="Q42" s="465" t="str">
        <f>IF(A12="","",(SUM($R$12:$R$34)))</f>
        <v/>
      </c>
      <c r="R42" s="466"/>
      <c r="S42" s="466"/>
      <c r="T42" s="466"/>
      <c r="U42" s="466"/>
      <c r="V42" s="466"/>
      <c r="W42" s="466"/>
      <c r="X42" s="466"/>
      <c r="Y42" s="467"/>
      <c r="Z42" s="472" t="s">
        <v>134</v>
      </c>
      <c r="AA42" s="473"/>
      <c r="AB42" s="474"/>
      <c r="AC42" s="477" t="s">
        <v>104</v>
      </c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78"/>
    </row>
    <row r="43" spans="1:50" ht="20.25" customHeight="1" thickBot="1" x14ac:dyDescent="0.25">
      <c r="A43" s="482" t="s">
        <v>174</v>
      </c>
      <c r="B43" s="445"/>
      <c r="C43" s="445"/>
      <c r="D43" s="445"/>
      <c r="E43" s="445"/>
      <c r="F43" s="483" t="str">
        <f>IF(Y4="","",($AO$39))</f>
        <v/>
      </c>
      <c r="G43" s="466"/>
      <c r="H43" s="466"/>
      <c r="I43" s="159"/>
      <c r="J43" s="159"/>
      <c r="K43" s="444" t="s">
        <v>175</v>
      </c>
      <c r="L43" s="464"/>
      <c r="M43" s="464"/>
      <c r="N43" s="464"/>
      <c r="O43" s="464"/>
      <c r="P43" s="464"/>
      <c r="Q43" s="484"/>
      <c r="R43" s="484"/>
      <c r="S43" s="484"/>
      <c r="T43" s="484"/>
      <c r="U43" s="484"/>
      <c r="V43" s="484"/>
      <c r="W43" s="484"/>
      <c r="X43" s="484"/>
      <c r="Y43" s="485"/>
      <c r="Z43" s="475"/>
      <c r="AA43" s="475"/>
      <c r="AB43" s="476"/>
      <c r="AC43" s="479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1"/>
    </row>
    <row r="44" spans="1:50" ht="15" customHeight="1" x14ac:dyDescent="0.2">
      <c r="A44" s="437" t="s">
        <v>62</v>
      </c>
      <c r="B44" s="438"/>
      <c r="C44" s="438"/>
      <c r="D44" s="438"/>
      <c r="E44" s="438"/>
      <c r="F44" s="441" t="str">
        <f>IF(Y4="","",(C36))</f>
        <v/>
      </c>
      <c r="G44" s="442"/>
      <c r="H44" s="442"/>
      <c r="I44" s="162"/>
      <c r="J44" s="162"/>
      <c r="K44" s="444" t="s">
        <v>202</v>
      </c>
      <c r="L44" s="445"/>
      <c r="M44" s="445"/>
      <c r="N44" s="445"/>
      <c r="O44" s="445"/>
      <c r="P44" s="445"/>
      <c r="Q44" s="446"/>
      <c r="R44" s="447"/>
      <c r="S44" s="447"/>
      <c r="T44" s="447"/>
      <c r="U44" s="447"/>
      <c r="V44" s="447"/>
      <c r="W44" s="447"/>
      <c r="X44" s="447"/>
      <c r="Y44" s="448"/>
      <c r="Z44" s="451" t="str">
        <f>IF($C$2="","",IF(G5="NO OFF",C2-6,(C2+(WEEKDAY(C2)&gt;=AL37)*7-WEEKDAY(C2)+AL37)-7))</f>
        <v/>
      </c>
      <c r="AA44" s="397"/>
      <c r="AB44" s="452"/>
      <c r="AC44" s="433" t="str">
        <f>IF($C$2="","",Z44+1)</f>
        <v/>
      </c>
      <c r="AD44" s="434"/>
      <c r="AE44" s="435"/>
      <c r="AF44" s="420" t="str">
        <f>IF($C$2="","",Z44+2)</f>
        <v/>
      </c>
      <c r="AG44" s="434"/>
      <c r="AH44" s="435"/>
      <c r="AI44" s="420" t="str">
        <f>IF($C$2="","",Z44+3)</f>
        <v/>
      </c>
      <c r="AJ44" s="434"/>
      <c r="AK44" s="435"/>
      <c r="AL44" s="420" t="str">
        <f>IF($C$2="","",Z44+4)</f>
        <v/>
      </c>
      <c r="AM44" s="434"/>
      <c r="AN44" s="435"/>
      <c r="AO44" s="420" t="str">
        <f>IF($C$2="","",Z44+5)</f>
        <v/>
      </c>
      <c r="AP44" s="434"/>
      <c r="AQ44" s="435"/>
      <c r="AR44" s="420" t="str">
        <f>IF($C$2="","",Z44+6)</f>
        <v/>
      </c>
      <c r="AS44" s="436"/>
      <c r="AT44" s="420" t="s">
        <v>105</v>
      </c>
      <c r="AU44" s="421"/>
      <c r="AV44" s="422"/>
    </row>
    <row r="45" spans="1:50" ht="15" customHeight="1" thickBot="1" x14ac:dyDescent="0.25">
      <c r="A45" s="439"/>
      <c r="B45" s="440"/>
      <c r="C45" s="440"/>
      <c r="D45" s="440"/>
      <c r="E45" s="440"/>
      <c r="F45" s="443"/>
      <c r="G45" s="443"/>
      <c r="H45" s="443"/>
      <c r="I45" s="163"/>
      <c r="J45" s="163"/>
      <c r="K45" s="440"/>
      <c r="L45" s="440"/>
      <c r="M45" s="440"/>
      <c r="N45" s="440"/>
      <c r="O45" s="440"/>
      <c r="P45" s="440"/>
      <c r="Q45" s="449"/>
      <c r="R45" s="449"/>
      <c r="S45" s="449"/>
      <c r="T45" s="449"/>
      <c r="U45" s="449"/>
      <c r="V45" s="449"/>
      <c r="W45" s="449"/>
      <c r="X45" s="449"/>
      <c r="Y45" s="450"/>
      <c r="Z45" s="426" t="str">
        <f>IF(Y4="","",IF(Z44="","",(TEXT(Z44,"ddd"))))</f>
        <v/>
      </c>
      <c r="AA45" s="427"/>
      <c r="AB45" s="428"/>
      <c r="AC45" s="429" t="str">
        <f>IF(AC44="","",(TEXT(AC44,"ddd")))</f>
        <v/>
      </c>
      <c r="AD45" s="354"/>
      <c r="AE45" s="430"/>
      <c r="AF45" s="431" t="str">
        <f>IF(AF44="","",(TEXT(AF44,"ddd")))</f>
        <v/>
      </c>
      <c r="AG45" s="354"/>
      <c r="AH45" s="430"/>
      <c r="AI45" s="431" t="str">
        <f>IF(AI44="","",(TEXT(AI44,"ddd")))</f>
        <v/>
      </c>
      <c r="AJ45" s="354"/>
      <c r="AK45" s="430"/>
      <c r="AL45" s="431" t="str">
        <f>IF(AL44="","",(TEXT(AL44,"ddd")))</f>
        <v/>
      </c>
      <c r="AM45" s="354"/>
      <c r="AN45" s="430"/>
      <c r="AO45" s="431" t="str">
        <f>IF(AO44="","",(TEXT(AO44,"ddd")))</f>
        <v/>
      </c>
      <c r="AP45" s="354"/>
      <c r="AQ45" s="430"/>
      <c r="AR45" s="431" t="str">
        <f>IF(AR44="","",(TEXT(AR44,"ddd")))</f>
        <v/>
      </c>
      <c r="AS45" s="432"/>
      <c r="AT45" s="423"/>
      <c r="AU45" s="424"/>
      <c r="AV45" s="425"/>
    </row>
    <row r="46" spans="1:50" ht="15" customHeight="1" x14ac:dyDescent="0.2">
      <c r="A46" s="413" t="s">
        <v>117</v>
      </c>
      <c r="B46" s="414"/>
      <c r="C46" s="414"/>
      <c r="D46" s="417" t="s">
        <v>384</v>
      </c>
      <c r="E46" s="418"/>
      <c r="F46" s="418"/>
      <c r="G46" s="453"/>
      <c r="H46" s="455" t="str">
        <f>IF($Q$8="","Cost    Per    1000",IF($A$48="PL","Cost Per Landing","Cost      Per    1000"))</f>
        <v>Cost      Per    1000</v>
      </c>
      <c r="I46" s="418"/>
      <c r="J46" s="418"/>
      <c r="K46" s="418"/>
      <c r="L46" s="418"/>
      <c r="M46" s="455">
        <f>IF($Q$8="","",VLOOKUP($Q$8,TBDATA!$A$3:$N$130,13,0))</f>
        <v>0</v>
      </c>
      <c r="N46" s="418"/>
      <c r="O46" s="418"/>
      <c r="P46" s="418"/>
      <c r="Q46" s="456" t="str">
        <f>IF(M46="","",(IF(G46="","$0.00",IF(M47="LANDING",G46*M46,IF(M47&lt;&gt;"LANDING",G46*M47)))))</f>
        <v>$0.00</v>
      </c>
      <c r="R46" s="457"/>
      <c r="S46" s="457"/>
      <c r="T46" s="457"/>
      <c r="U46" s="457"/>
      <c r="V46" s="457"/>
      <c r="W46" s="457"/>
      <c r="X46" s="457"/>
      <c r="Y46" s="458"/>
      <c r="Z46" s="398" t="s">
        <v>135</v>
      </c>
      <c r="AA46" s="398"/>
      <c r="AB46" s="399"/>
      <c r="AC46" s="402">
        <f ca="1">IF($Y$4="","",IF($AC$44=$C$2,$AB$36,IF($AC$44&gt;$C$2,"",OFFSET(FLIGHTTIME!$A$2,MATCH('L12'!$Y$4,FLIGHTTIME!$A$3:$A$53,0),MATCH('L12'!$AC$44,FLIGHTTIME!$B$2:$FO$2,0)))))</f>
        <v>6.28</v>
      </c>
      <c r="AD46" s="384"/>
      <c r="AE46" s="384"/>
      <c r="AF46" s="404">
        <f ca="1">IF($Y$4="","",IF($AF$44=$C$2,$AB$36,IF($AF$44&gt;$C$2,"",OFFSET(FLIGHTTIME!$A$2,MATCH('L12'!$Y$4,FLIGHTTIME!$A$3:$A$53,0),MATCH('L12'!$AF$44,FLIGHTTIME!$B$2:$FO$2,0)))))</f>
        <v>6.28</v>
      </c>
      <c r="AG46" s="405"/>
      <c r="AH46" s="405"/>
      <c r="AI46" s="404">
        <f ca="1">IF($Y$4="","",IF($AI$44=$C$2,$AB$36,IF($AI$44&gt;$C$2,"",OFFSET(FLIGHTTIME!$A$2,MATCH('L12'!$Y$4,FLIGHTTIME!$A$3:$A$53,0),MATCH('L12'!$AI$44,FLIGHTTIME!$B$2:$FO$2,0)))))</f>
        <v>6.28</v>
      </c>
      <c r="AJ46" s="405"/>
      <c r="AK46" s="405"/>
      <c r="AL46" s="379">
        <f ca="1">IF($Y$4="","",IF($AL$44=$C$2,$AB$36,IF($AL$44&gt;$C$2,"",OFFSET(FLIGHTTIME!$A$2,MATCH('L12'!$Y$4,FLIGHTTIME!$A$3:$A$53,0),MATCH('L12'!$AL$44,FLIGHTTIME!$B$2:$FO$2,0)))))</f>
        <v>6.28</v>
      </c>
      <c r="AM46" s="384"/>
      <c r="AN46" s="380"/>
      <c r="AO46" s="407">
        <f ca="1">IF($Y$4="","",IF($AO$44=$C$2,$AB$36,IF($AO$44&gt;$C$2,"",OFFSET(FLIGHTTIME!$A$2,MATCH('L12'!$Y$4,FLIGHTTIME!$A$3:$A$53,0),MATCH('L12'!$AO$44,FLIGHTTIME!$B$2:$FO$2,0)))))</f>
        <v>6.28</v>
      </c>
      <c r="AP46" s="408"/>
      <c r="AQ46" s="409"/>
      <c r="AR46" s="379">
        <f ca="1">IF($Y$4="","",IF($AR$44=$C$2,$AB$36,IF($AR$44&gt;$C$2,"",OFFSET(FLIGHTTIME!$A$2,MATCH('L12'!$Y$4,FLIGHTTIME!$A$3:$A$53,0),MATCH('L12'!$AR$44,FLIGHTTIME!$B$2:$FO$2,0)))))</f>
        <v>6.28</v>
      </c>
      <c r="AS46" s="380"/>
      <c r="AT46" s="383">
        <f ca="1">IF($Y$4="","",SUM(AC46:AR46))</f>
        <v>37.68</v>
      </c>
      <c r="AU46" s="384"/>
      <c r="AV46" s="385"/>
    </row>
    <row r="47" spans="1:50" ht="11.25" customHeight="1" thickBot="1" x14ac:dyDescent="0.25">
      <c r="A47" s="415"/>
      <c r="B47" s="416"/>
      <c r="C47" s="416"/>
      <c r="D47" s="419"/>
      <c r="E47" s="419"/>
      <c r="F47" s="419"/>
      <c r="G47" s="454"/>
      <c r="H47" s="419"/>
      <c r="I47" s="419"/>
      <c r="J47" s="419"/>
      <c r="K47" s="419"/>
      <c r="L47" s="419"/>
      <c r="M47" s="388">
        <f>IF($Y$4="","",IF($A$48="PT",ROUND(VLOOKUP($Y$4,ATDATA!$A$3:$X$86,21,0)/1000,2)*M46,IF($A$48="PL","LANDING",ROUND(VLOOKUP($Y$4,ATDATA!$A$3:$X$86,21,0)/1000,2)*M46)))</f>
        <v>0</v>
      </c>
      <c r="N47" s="389"/>
      <c r="O47" s="389"/>
      <c r="P47" s="389"/>
      <c r="Q47" s="459"/>
      <c r="R47" s="460"/>
      <c r="S47" s="460"/>
      <c r="T47" s="460"/>
      <c r="U47" s="460"/>
      <c r="V47" s="460"/>
      <c r="W47" s="460"/>
      <c r="X47" s="460"/>
      <c r="Y47" s="461"/>
      <c r="Z47" s="400"/>
      <c r="AA47" s="400"/>
      <c r="AB47" s="401"/>
      <c r="AC47" s="403"/>
      <c r="AD47" s="386"/>
      <c r="AE47" s="386"/>
      <c r="AF47" s="406"/>
      <c r="AG47" s="406"/>
      <c r="AH47" s="406"/>
      <c r="AI47" s="406"/>
      <c r="AJ47" s="406"/>
      <c r="AK47" s="406"/>
      <c r="AL47" s="381"/>
      <c r="AM47" s="386"/>
      <c r="AN47" s="382"/>
      <c r="AO47" s="410"/>
      <c r="AP47" s="411"/>
      <c r="AQ47" s="412"/>
      <c r="AR47" s="381"/>
      <c r="AS47" s="382"/>
      <c r="AT47" s="381"/>
      <c r="AU47" s="386"/>
      <c r="AV47" s="387"/>
    </row>
    <row r="48" spans="1:50" s="28" customFormat="1" ht="6.75" customHeight="1" x14ac:dyDescent="0.2">
      <c r="A48" s="390">
        <f>IF($Q$8="  ","PT",VLOOKUP($Q$8,TBDATA!$A$3:$U$77,8))</f>
        <v>0</v>
      </c>
      <c r="B48" s="390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2"/>
      <c r="R48" s="392"/>
      <c r="S48" s="392"/>
      <c r="T48" s="392"/>
      <c r="U48" s="392"/>
      <c r="V48" s="392"/>
      <c r="W48" s="392"/>
      <c r="X48" s="392"/>
      <c r="Y48" s="392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47"/>
    </row>
    <row r="49" spans="1:48" s="29" customFormat="1" ht="20.100000000000001" customHeight="1" x14ac:dyDescent="0.2">
      <c r="A49" s="394" t="s">
        <v>27</v>
      </c>
      <c r="B49" s="395"/>
      <c r="C49" s="395"/>
      <c r="D49" s="395"/>
      <c r="E49" s="396">
        <f>IF(Y4="","",VLOOKUP($Y$4,ATDATA!$A$3:$X$86,13,0))</f>
        <v>0</v>
      </c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58" t="s">
        <v>22</v>
      </c>
      <c r="AA49" s="359"/>
      <c r="AB49" s="359"/>
      <c r="AC49" s="369">
        <f>IF(Y4="","",VLOOKUP($Y$4,ATDATA!$A$3:$X$86,14,0))</f>
        <v>0</v>
      </c>
      <c r="AD49" s="377"/>
      <c r="AE49" s="358" t="s">
        <v>57</v>
      </c>
      <c r="AF49" s="364"/>
      <c r="AG49" s="364"/>
      <c r="AH49" s="364"/>
      <c r="AI49" s="364"/>
      <c r="AJ49" s="369" t="str">
        <f>IF(Y4="","",VLOOKUP($Y$4,ATDATA!$A$3:$X$86,11,0))</f>
        <v>Region 1 US Forest Service</v>
      </c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70"/>
      <c r="AV49" s="371"/>
    </row>
    <row r="50" spans="1:48" s="29" customFormat="1" ht="20.100000000000001" customHeight="1" x14ac:dyDescent="0.2">
      <c r="A50" s="358" t="s">
        <v>55</v>
      </c>
      <c r="B50" s="372"/>
      <c r="C50" s="372"/>
      <c r="D50" s="372"/>
      <c r="E50" s="369" t="str">
        <f>IF(Y4="","",VLOOKUP($Y$4,ATDATA!$A$3:$X$86,12,0))</f>
        <v>BEECHCRAFT</v>
      </c>
      <c r="F50" s="373"/>
      <c r="G50" s="373"/>
      <c r="H50" s="373"/>
      <c r="I50" s="373"/>
      <c r="J50" s="373"/>
      <c r="K50" s="373"/>
      <c r="L50" s="373"/>
      <c r="M50" s="374" t="s">
        <v>63</v>
      </c>
      <c r="N50" s="375"/>
      <c r="O50" s="375"/>
      <c r="P50" s="369" t="str">
        <f>IF(Y4="","",VLOOKUP($Y$4,ATDATA!$A$3:$X$86,2,0))</f>
        <v>King Air</v>
      </c>
      <c r="Q50" s="376"/>
      <c r="R50" s="376"/>
      <c r="S50" s="376"/>
      <c r="T50" s="376"/>
      <c r="U50" s="376"/>
      <c r="V50" s="376"/>
      <c r="W50" s="376"/>
      <c r="X50" s="376"/>
      <c r="Y50" s="377"/>
      <c r="Z50" s="340" t="s">
        <v>58</v>
      </c>
      <c r="AA50" s="341"/>
      <c r="AB50" s="341"/>
      <c r="AC50" s="341"/>
      <c r="AD50" s="341"/>
      <c r="AE50" s="341"/>
      <c r="AF50" s="341"/>
      <c r="AG50" s="342"/>
      <c r="AH50" s="378" t="str">
        <f>IF($Q$8="","",VLOOKUP($Q$8,TBDATA!$A$3:$N$130,2,0))</f>
        <v>DONALDSON AIR CENTER (GREENVILLE)</v>
      </c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7"/>
    </row>
    <row r="51" spans="1:48" ht="20.100000000000001" customHeight="1" x14ac:dyDescent="0.2">
      <c r="A51" s="358" t="s">
        <v>56</v>
      </c>
      <c r="B51" s="359"/>
      <c r="C51" s="359"/>
      <c r="D51" s="359"/>
      <c r="E51" s="360"/>
      <c r="F51" s="361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3"/>
      <c r="Z51" s="358" t="s">
        <v>59</v>
      </c>
      <c r="AA51" s="359"/>
      <c r="AB51" s="359"/>
      <c r="AC51" s="359"/>
      <c r="AD51" s="359"/>
      <c r="AE51" s="364"/>
      <c r="AF51" s="364"/>
      <c r="AG51" s="364"/>
      <c r="AH51" s="361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3"/>
    </row>
    <row r="52" spans="1:48" ht="20.100000000000001" customHeight="1" x14ac:dyDescent="0.2">
      <c r="A52" s="365" t="s">
        <v>376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7" t="s">
        <v>713</v>
      </c>
      <c r="AS52" s="368"/>
      <c r="AT52" s="368"/>
      <c r="AU52" s="368"/>
      <c r="AV52" s="368"/>
    </row>
    <row r="53" spans="1:48" x14ac:dyDescent="0.2">
      <c r="A53" s="349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</row>
    <row r="54" spans="1:48" x14ac:dyDescent="0.2">
      <c r="A54" s="350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</row>
    <row r="55" spans="1:48" x14ac:dyDescent="0.2">
      <c r="A55" s="350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</row>
    <row r="56" spans="1:48" s="24" customFormat="1" ht="9.75" customHeight="1" x14ac:dyDescent="0.2">
      <c r="A56" s="350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</row>
    <row r="57" spans="1:48" s="24" customFormat="1" ht="11.1" customHeight="1" x14ac:dyDescent="0.2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</row>
    <row r="58" spans="1:48" ht="16.5" customHeight="1" x14ac:dyDescent="0.2">
      <c r="A58" s="351" t="s">
        <v>21</v>
      </c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2"/>
      <c r="W58" s="352"/>
      <c r="X58" s="352"/>
      <c r="Y58" s="353" t="str">
        <f>IF($Q$8="","",VLOOKUP($Q$8,TBDATA!$A$3:$N$130,3,0))</f>
        <v>Darlene Hall</v>
      </c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1" t="s">
        <v>54</v>
      </c>
      <c r="AL58" s="351"/>
      <c r="AM58" s="355"/>
      <c r="AN58" s="356" t="str">
        <f>IF(C2="","",C2)</f>
        <v/>
      </c>
      <c r="AO58" s="357"/>
      <c r="AP58" s="357"/>
      <c r="AQ58" s="357"/>
      <c r="AR58" s="357"/>
      <c r="AS58" s="357"/>
      <c r="AT58" s="357"/>
      <c r="AU58" s="357"/>
      <c r="AV58" s="357"/>
    </row>
    <row r="59" spans="1:48" ht="6.75" customHeight="1" x14ac:dyDescent="0.2">
      <c r="AF59" s="72"/>
    </row>
    <row r="60" spans="1:48" x14ac:dyDescent="0.2">
      <c r="AF60" s="73"/>
    </row>
  </sheetData>
  <sheetProtection sheet="1" objects="1" scenarios="1"/>
  <mergeCells count="393">
    <mergeCell ref="A1:AV1"/>
    <mergeCell ref="A2:B3"/>
    <mergeCell ref="C2:G2"/>
    <mergeCell ref="H2:X3"/>
    <mergeCell ref="Y2:AD3"/>
    <mergeCell ref="AE2:AK3"/>
    <mergeCell ref="AL2:AV3"/>
    <mergeCell ref="C3:G3"/>
    <mergeCell ref="A6:C6"/>
    <mergeCell ref="D6:L6"/>
    <mergeCell ref="M6:N6"/>
    <mergeCell ref="O6:Z6"/>
    <mergeCell ref="AA6:AH6"/>
    <mergeCell ref="AI6:AV6"/>
    <mergeCell ref="AL4:AV4"/>
    <mergeCell ref="A5:F5"/>
    <mergeCell ref="G5:L5"/>
    <mergeCell ref="M5:Q5"/>
    <mergeCell ref="U5:Z5"/>
    <mergeCell ref="AA5:AD5"/>
    <mergeCell ref="AE5:AI5"/>
    <mergeCell ref="AJ5:AM5"/>
    <mergeCell ref="AN5:AV5"/>
    <mergeCell ref="A4:D4"/>
    <mergeCell ref="E4:G4"/>
    <mergeCell ref="H4:N4"/>
    <mergeCell ref="O4:U4"/>
    <mergeCell ref="Y4:Z4"/>
    <mergeCell ref="AA4:AK4"/>
    <mergeCell ref="AO7:AP7"/>
    <mergeCell ref="AQ7:AS7"/>
    <mergeCell ref="AT7:AV7"/>
    <mergeCell ref="A8:P8"/>
    <mergeCell ref="Q8:Z8"/>
    <mergeCell ref="AA8:AC8"/>
    <mergeCell ref="AD8:AH8"/>
    <mergeCell ref="AK8:AN8"/>
    <mergeCell ref="AO8:AP8"/>
    <mergeCell ref="AQ8:AS8"/>
    <mergeCell ref="A7:P7"/>
    <mergeCell ref="Q7:Z7"/>
    <mergeCell ref="AA7:AC7"/>
    <mergeCell ref="AD7:AH7"/>
    <mergeCell ref="AI7:AJ8"/>
    <mergeCell ref="AK7:AN7"/>
    <mergeCell ref="AT8:AV8"/>
    <mergeCell ref="A9:AS9"/>
    <mergeCell ref="AT9:AV9"/>
    <mergeCell ref="A10:B11"/>
    <mergeCell ref="C10:F10"/>
    <mergeCell ref="G10:L11"/>
    <mergeCell ref="M10:Q10"/>
    <mergeCell ref="R10:R11"/>
    <mergeCell ref="S10:S11"/>
    <mergeCell ref="T10:T11"/>
    <mergeCell ref="AP10:AS11"/>
    <mergeCell ref="AT10:AV11"/>
    <mergeCell ref="C11:D11"/>
    <mergeCell ref="E11:F11"/>
    <mergeCell ref="M11:O11"/>
    <mergeCell ref="P11:Q11"/>
    <mergeCell ref="U10:Y11"/>
    <mergeCell ref="Z10:AA11"/>
    <mergeCell ref="AB10:AC11"/>
    <mergeCell ref="AD10:AF11"/>
    <mergeCell ref="AG10:AI11"/>
    <mergeCell ref="AJ10:AO11"/>
    <mergeCell ref="AJ12:AO13"/>
    <mergeCell ref="AP12:AS13"/>
    <mergeCell ref="AT12:AV13"/>
    <mergeCell ref="P12:Q13"/>
    <mergeCell ref="R12:R13"/>
    <mergeCell ref="S12:S13"/>
    <mergeCell ref="T12:T13"/>
    <mergeCell ref="U12:Y13"/>
    <mergeCell ref="Z12:AA13"/>
    <mergeCell ref="A14:B15"/>
    <mergeCell ref="C14:D15"/>
    <mergeCell ref="E14:F15"/>
    <mergeCell ref="G14:H15"/>
    <mergeCell ref="K14:L15"/>
    <mergeCell ref="M14:O15"/>
    <mergeCell ref="AB12:AC13"/>
    <mergeCell ref="AD12:AF13"/>
    <mergeCell ref="AG12:AI13"/>
    <mergeCell ref="A12:B13"/>
    <mergeCell ref="C12:D13"/>
    <mergeCell ref="E12:F13"/>
    <mergeCell ref="G12:H13"/>
    <mergeCell ref="K12:L13"/>
    <mergeCell ref="M12:O13"/>
    <mergeCell ref="AB14:AC15"/>
    <mergeCell ref="AD14:AF15"/>
    <mergeCell ref="AG14:AI15"/>
    <mergeCell ref="AJ14:AO15"/>
    <mergeCell ref="AP14:AS15"/>
    <mergeCell ref="AT14:AV15"/>
    <mergeCell ref="P14:Q15"/>
    <mergeCell ref="R14:R15"/>
    <mergeCell ref="S14:S15"/>
    <mergeCell ref="T14:T15"/>
    <mergeCell ref="U14:Y15"/>
    <mergeCell ref="Z14:AA15"/>
    <mergeCell ref="AJ16:AO17"/>
    <mergeCell ref="AP16:AS17"/>
    <mergeCell ref="AT16:AV17"/>
    <mergeCell ref="P16:Q17"/>
    <mergeCell ref="R16:R17"/>
    <mergeCell ref="S16:S17"/>
    <mergeCell ref="T16:T17"/>
    <mergeCell ref="U16:Y17"/>
    <mergeCell ref="Z16:AA17"/>
    <mergeCell ref="A18:B19"/>
    <mergeCell ref="C18:D19"/>
    <mergeCell ref="E18:F19"/>
    <mergeCell ref="G18:H19"/>
    <mergeCell ref="K18:L19"/>
    <mergeCell ref="M18:O19"/>
    <mergeCell ref="AB16:AC17"/>
    <mergeCell ref="AD16:AF17"/>
    <mergeCell ref="AG16:AI17"/>
    <mergeCell ref="A16:B17"/>
    <mergeCell ref="C16:D17"/>
    <mergeCell ref="E16:F17"/>
    <mergeCell ref="G16:H17"/>
    <mergeCell ref="K16:L17"/>
    <mergeCell ref="M16:O17"/>
    <mergeCell ref="AB18:AC19"/>
    <mergeCell ref="AD18:AF19"/>
    <mergeCell ref="AG18:AI19"/>
    <mergeCell ref="AJ18:AO19"/>
    <mergeCell ref="AP18:AS19"/>
    <mergeCell ref="AT18:AV19"/>
    <mergeCell ref="P18:Q19"/>
    <mergeCell ref="R18:R19"/>
    <mergeCell ref="S18:S19"/>
    <mergeCell ref="T18:T19"/>
    <mergeCell ref="U18:Y19"/>
    <mergeCell ref="Z18:AA19"/>
    <mergeCell ref="AJ20:AO21"/>
    <mergeCell ref="AP20:AS21"/>
    <mergeCell ref="AT20:AV21"/>
    <mergeCell ref="P20:Q21"/>
    <mergeCell ref="R20:R21"/>
    <mergeCell ref="S20:S21"/>
    <mergeCell ref="T20:T21"/>
    <mergeCell ref="U20:Y21"/>
    <mergeCell ref="Z20:AA21"/>
    <mergeCell ref="A22:B23"/>
    <mergeCell ref="C22:D23"/>
    <mergeCell ref="E22:F23"/>
    <mergeCell ref="G22:H23"/>
    <mergeCell ref="K22:L23"/>
    <mergeCell ref="M22:O23"/>
    <mergeCell ref="AB20:AC21"/>
    <mergeCell ref="AD20:AF21"/>
    <mergeCell ref="AG20:AI21"/>
    <mergeCell ref="A20:B21"/>
    <mergeCell ref="C20:D21"/>
    <mergeCell ref="E20:F21"/>
    <mergeCell ref="G20:H21"/>
    <mergeCell ref="K20:L21"/>
    <mergeCell ref="M20:O21"/>
    <mergeCell ref="AB22:AC23"/>
    <mergeCell ref="AD22:AF23"/>
    <mergeCell ref="AG22:AI23"/>
    <mergeCell ref="AJ22:AO23"/>
    <mergeCell ref="AP22:AS23"/>
    <mergeCell ref="AT22:AV23"/>
    <mergeCell ref="P22:Q23"/>
    <mergeCell ref="R22:R23"/>
    <mergeCell ref="S22:S23"/>
    <mergeCell ref="T22:T23"/>
    <mergeCell ref="U22:Y23"/>
    <mergeCell ref="Z22:AA23"/>
    <mergeCell ref="AJ24:AO25"/>
    <mergeCell ref="AP24:AS25"/>
    <mergeCell ref="AT24:AV25"/>
    <mergeCell ref="P24:Q25"/>
    <mergeCell ref="R24:R25"/>
    <mergeCell ref="S24:S25"/>
    <mergeCell ref="T24:T25"/>
    <mergeCell ref="U24:Y25"/>
    <mergeCell ref="Z24:AA25"/>
    <mergeCell ref="A26:B27"/>
    <mergeCell ref="C26:D27"/>
    <mergeCell ref="E26:F27"/>
    <mergeCell ref="G26:H27"/>
    <mergeCell ref="K26:L27"/>
    <mergeCell ref="M26:O27"/>
    <mergeCell ref="AB24:AC25"/>
    <mergeCell ref="AD24:AF25"/>
    <mergeCell ref="AG24:AI25"/>
    <mergeCell ref="A24:B25"/>
    <mergeCell ref="C24:D25"/>
    <mergeCell ref="E24:F25"/>
    <mergeCell ref="G24:H25"/>
    <mergeCell ref="K24:L25"/>
    <mergeCell ref="M24:O25"/>
    <mergeCell ref="AB26:AC27"/>
    <mergeCell ref="AD26:AF27"/>
    <mergeCell ref="AG26:AI27"/>
    <mergeCell ref="AJ26:AO27"/>
    <mergeCell ref="AP26:AS27"/>
    <mergeCell ref="AT26:AV27"/>
    <mergeCell ref="P26:Q27"/>
    <mergeCell ref="R26:R27"/>
    <mergeCell ref="S26:S27"/>
    <mergeCell ref="T26:T27"/>
    <mergeCell ref="U26:Y27"/>
    <mergeCell ref="Z26:AA27"/>
    <mergeCell ref="AJ28:AO29"/>
    <mergeCell ref="AP28:AS29"/>
    <mergeCell ref="AT28:AV29"/>
    <mergeCell ref="P28:Q29"/>
    <mergeCell ref="R28:R29"/>
    <mergeCell ref="S28:S29"/>
    <mergeCell ref="T28:T29"/>
    <mergeCell ref="U28:Y29"/>
    <mergeCell ref="Z28:AA29"/>
    <mergeCell ref="A30:B31"/>
    <mergeCell ref="C30:D31"/>
    <mergeCell ref="E30:F31"/>
    <mergeCell ref="G30:H31"/>
    <mergeCell ref="K30:L31"/>
    <mergeCell ref="M30:O31"/>
    <mergeCell ref="AB28:AC29"/>
    <mergeCell ref="AD28:AF29"/>
    <mergeCell ref="AG28:AI29"/>
    <mergeCell ref="A28:B29"/>
    <mergeCell ref="C28:D29"/>
    <mergeCell ref="E28:F29"/>
    <mergeCell ref="G28:H29"/>
    <mergeCell ref="K28:L29"/>
    <mergeCell ref="M28:O29"/>
    <mergeCell ref="AB30:AC31"/>
    <mergeCell ref="AD30:AF31"/>
    <mergeCell ref="AG30:AI31"/>
    <mergeCell ref="AJ30:AO31"/>
    <mergeCell ref="AP30:AS31"/>
    <mergeCell ref="AT30:AV31"/>
    <mergeCell ref="P30:Q31"/>
    <mergeCell ref="R30:R31"/>
    <mergeCell ref="S30:S31"/>
    <mergeCell ref="T30:T31"/>
    <mergeCell ref="U30:Y31"/>
    <mergeCell ref="Z30:AA31"/>
    <mergeCell ref="AJ32:AO33"/>
    <mergeCell ref="AP32:AS33"/>
    <mergeCell ref="AT32:AV33"/>
    <mergeCell ref="P32:Q33"/>
    <mergeCell ref="R32:R33"/>
    <mergeCell ref="S32:S33"/>
    <mergeCell ref="T32:T33"/>
    <mergeCell ref="U32:Y33"/>
    <mergeCell ref="Z32:AA33"/>
    <mergeCell ref="A34:B35"/>
    <mergeCell ref="C34:D35"/>
    <mergeCell ref="E34:F35"/>
    <mergeCell ref="G34:H35"/>
    <mergeCell ref="K34:L35"/>
    <mergeCell ref="M34:O35"/>
    <mergeCell ref="AB32:AC33"/>
    <mergeCell ref="AD32:AF33"/>
    <mergeCell ref="AG32:AI33"/>
    <mergeCell ref="A32:B33"/>
    <mergeCell ref="C32:D33"/>
    <mergeCell ref="E32:F33"/>
    <mergeCell ref="G32:H33"/>
    <mergeCell ref="K32:L33"/>
    <mergeCell ref="M32:O33"/>
    <mergeCell ref="AB34:AC35"/>
    <mergeCell ref="AD34:AF35"/>
    <mergeCell ref="AG34:AI35"/>
    <mergeCell ref="AJ34:AO35"/>
    <mergeCell ref="AP34:AS35"/>
    <mergeCell ref="AT34:AV35"/>
    <mergeCell ref="P34:Q35"/>
    <mergeCell ref="R34:R35"/>
    <mergeCell ref="S34:S35"/>
    <mergeCell ref="T34:T35"/>
    <mergeCell ref="U34:Y35"/>
    <mergeCell ref="Z34:AA35"/>
    <mergeCell ref="A37:H37"/>
    <mergeCell ref="K37:U37"/>
    <mergeCell ref="X37:AK37"/>
    <mergeCell ref="AL37:AR37"/>
    <mergeCell ref="AS37:AV38"/>
    <mergeCell ref="A38:D38"/>
    <mergeCell ref="E38:H38"/>
    <mergeCell ref="A36:B36"/>
    <mergeCell ref="C36:E36"/>
    <mergeCell ref="N36:Q36"/>
    <mergeCell ref="U36:Y36"/>
    <mergeCell ref="Z36:AA36"/>
    <mergeCell ref="AB36:AD36"/>
    <mergeCell ref="K38:N38"/>
    <mergeCell ref="O38:U38"/>
    <mergeCell ref="X38:AA38"/>
    <mergeCell ref="AE38:AH38"/>
    <mergeCell ref="AI38:AN38"/>
    <mergeCell ref="AO38:AR38"/>
    <mergeCell ref="AE36:AF36"/>
    <mergeCell ref="AG36:AJ36"/>
    <mergeCell ref="AK36:AV36"/>
    <mergeCell ref="AE39:AH39"/>
    <mergeCell ref="AI39:AN39"/>
    <mergeCell ref="AO39:AR39"/>
    <mergeCell ref="AS39:AV39"/>
    <mergeCell ref="A40:E40"/>
    <mergeCell ref="F40:H40"/>
    <mergeCell ref="K40:P40"/>
    <mergeCell ref="Q40:Y40"/>
    <mergeCell ref="Z40:AV40"/>
    <mergeCell ref="A39:D39"/>
    <mergeCell ref="E39:H39"/>
    <mergeCell ref="K39:N39"/>
    <mergeCell ref="O39:U39"/>
    <mergeCell ref="X39:AA39"/>
    <mergeCell ref="AB39:AD39"/>
    <mergeCell ref="A41:E41"/>
    <mergeCell ref="F41:H41"/>
    <mergeCell ref="K41:P41"/>
    <mergeCell ref="Q41:Y41"/>
    <mergeCell ref="Z41:AV41"/>
    <mergeCell ref="A42:E42"/>
    <mergeCell ref="F42:H42"/>
    <mergeCell ref="K42:P42"/>
    <mergeCell ref="Q42:Y42"/>
    <mergeCell ref="Z42:AB43"/>
    <mergeCell ref="AC42:AV43"/>
    <mergeCell ref="A43:E43"/>
    <mergeCell ref="F43:H43"/>
    <mergeCell ref="K43:P43"/>
    <mergeCell ref="Q43:Y43"/>
    <mergeCell ref="A44:E45"/>
    <mergeCell ref="F44:H45"/>
    <mergeCell ref="K44:P45"/>
    <mergeCell ref="Q44:Y45"/>
    <mergeCell ref="Z44:AB44"/>
    <mergeCell ref="G46:G47"/>
    <mergeCell ref="H46:L47"/>
    <mergeCell ref="M46:P46"/>
    <mergeCell ref="Q46:Y47"/>
    <mergeCell ref="AT44:AV45"/>
    <mergeCell ref="Z45:AB45"/>
    <mergeCell ref="AC45:AE45"/>
    <mergeCell ref="AF45:AH45"/>
    <mergeCell ref="AI45:AK45"/>
    <mergeCell ref="AL45:AN45"/>
    <mergeCell ref="AO45:AQ45"/>
    <mergeCell ref="AR45:AS45"/>
    <mergeCell ref="AC44:AE44"/>
    <mergeCell ref="AF44:AH44"/>
    <mergeCell ref="AI44:AK44"/>
    <mergeCell ref="AL44:AN44"/>
    <mergeCell ref="AO44:AQ44"/>
    <mergeCell ref="AR44:AS44"/>
    <mergeCell ref="AJ49:AV49"/>
    <mergeCell ref="A50:D50"/>
    <mergeCell ref="E50:L50"/>
    <mergeCell ref="M50:O50"/>
    <mergeCell ref="P50:Y50"/>
    <mergeCell ref="AH50:AV50"/>
    <mergeCell ref="AR46:AS47"/>
    <mergeCell ref="AT46:AV47"/>
    <mergeCell ref="M47:P47"/>
    <mergeCell ref="A48:P48"/>
    <mergeCell ref="Q48:AU48"/>
    <mergeCell ref="A49:D49"/>
    <mergeCell ref="E49:Y49"/>
    <mergeCell ref="Z49:AB49"/>
    <mergeCell ref="AC49:AD49"/>
    <mergeCell ref="AE49:AI49"/>
    <mergeCell ref="Z46:AB47"/>
    <mergeCell ref="AC46:AE47"/>
    <mergeCell ref="AF46:AH47"/>
    <mergeCell ref="AI46:AK47"/>
    <mergeCell ref="AL46:AN47"/>
    <mergeCell ref="AO46:AQ47"/>
    <mergeCell ref="A46:C47"/>
    <mergeCell ref="D46:F47"/>
    <mergeCell ref="A53:AV57"/>
    <mergeCell ref="A58:X58"/>
    <mergeCell ref="Y58:AJ58"/>
    <mergeCell ref="AK58:AM58"/>
    <mergeCell ref="AN58:AV58"/>
    <mergeCell ref="A51:E51"/>
    <mergeCell ref="F51:Y51"/>
    <mergeCell ref="Z51:AG51"/>
    <mergeCell ref="AH51:AV51"/>
    <mergeCell ref="A52:AQ52"/>
    <mergeCell ref="AR52:AV52"/>
  </mergeCells>
  <printOptions horizontalCentered="1" verticalCentered="1"/>
  <pageMargins left="0" right="0" top="0" bottom="0" header="0" footer="0"/>
  <pageSetup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showGridLines="0" showRowColHeaders="0" zoomScaleNormal="100" workbookViewId="0">
      <selection activeCell="AJ22" sqref="AJ22:AO23"/>
    </sheetView>
  </sheetViews>
  <sheetFormatPr defaultRowHeight="12.75" x14ac:dyDescent="0.2"/>
  <cols>
    <col min="1" max="1" width="3.28515625" style="20" customWidth="1"/>
    <col min="2" max="2" width="2" style="20" customWidth="1"/>
    <col min="3" max="3" width="2.7109375" style="20" customWidth="1"/>
    <col min="4" max="4" width="2.85546875" style="20" customWidth="1"/>
    <col min="5" max="5" width="2.7109375" style="20" customWidth="1"/>
    <col min="6" max="6" width="3.5703125" style="20" customWidth="1"/>
    <col min="7" max="7" width="2.42578125" style="20" customWidth="1"/>
    <col min="8" max="8" width="3.28515625" style="20" customWidth="1"/>
    <col min="9" max="9" width="8.28515625" style="20" hidden="1" customWidth="1"/>
    <col min="10" max="10" width="11.28515625" style="20" hidden="1" customWidth="1"/>
    <col min="11" max="11" width="3.140625" style="20" customWidth="1"/>
    <col min="12" max="12" width="2.5703125" style="20" customWidth="1"/>
    <col min="13" max="13" width="2.7109375" style="20" customWidth="1"/>
    <col min="14" max="15" width="2" style="20" customWidth="1"/>
    <col min="16" max="16" width="2.7109375" style="20" customWidth="1"/>
    <col min="17" max="17" width="2.140625" style="20" customWidth="1"/>
    <col min="18" max="18" width="14.42578125" style="20" hidden="1" customWidth="1"/>
    <col min="19" max="19" width="17" style="20" hidden="1" customWidth="1"/>
    <col min="20" max="20" width="8" style="20" hidden="1" customWidth="1"/>
    <col min="21" max="21" width="2.28515625" style="20" customWidth="1"/>
    <col min="22" max="23" width="2.28515625" style="20" hidden="1" customWidth="1"/>
    <col min="24" max="28" width="2.28515625" style="20" customWidth="1"/>
    <col min="29" max="29" width="3.140625" style="20" customWidth="1"/>
    <col min="30" max="30" width="2.5703125" style="20" customWidth="1"/>
    <col min="31" max="32" width="2.28515625" style="20" customWidth="1"/>
    <col min="33" max="33" width="3" style="20" customWidth="1"/>
    <col min="34" max="34" width="2.7109375" style="20" customWidth="1"/>
    <col min="35" max="35" width="2.5703125" style="20" customWidth="1"/>
    <col min="36" max="41" width="2.28515625" style="20" customWidth="1"/>
    <col min="42" max="42" width="3" style="20" customWidth="1"/>
    <col min="43" max="43" width="2.28515625" style="20" customWidth="1"/>
    <col min="44" max="45" width="3.28515625" style="20" customWidth="1"/>
    <col min="46" max="46" width="2.28515625" style="20" customWidth="1"/>
    <col min="47" max="47" width="3" style="20" customWidth="1"/>
    <col min="48" max="48" width="2.7109375" style="20" customWidth="1"/>
    <col min="49" max="49" width="0.7109375" style="20" customWidth="1"/>
    <col min="50" max="50" width="0.5703125" style="20" customWidth="1"/>
    <col min="51" max="16384" width="9.140625" style="20"/>
  </cols>
  <sheetData>
    <row r="1" spans="1:49" ht="21.75" customHeight="1" thickBot="1" x14ac:dyDescent="0.25">
      <c r="A1" s="754" t="s">
        <v>5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4"/>
      <c r="AM1" s="754"/>
      <c r="AN1" s="754"/>
      <c r="AO1" s="754"/>
      <c r="AP1" s="754"/>
      <c r="AQ1" s="754"/>
      <c r="AR1" s="754"/>
      <c r="AS1" s="754"/>
      <c r="AT1" s="754"/>
      <c r="AU1" s="755"/>
      <c r="AV1" s="755"/>
    </row>
    <row r="2" spans="1:49" ht="15" customHeight="1" x14ac:dyDescent="0.2">
      <c r="A2" s="756" t="s">
        <v>54</v>
      </c>
      <c r="B2" s="757"/>
      <c r="C2" s="760">
        <v>41036</v>
      </c>
      <c r="D2" s="760"/>
      <c r="E2" s="760"/>
      <c r="F2" s="760"/>
      <c r="G2" s="760"/>
      <c r="H2" s="761" t="s">
        <v>0</v>
      </c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3" t="s">
        <v>902</v>
      </c>
      <c r="Z2" s="764"/>
      <c r="AA2" s="764"/>
      <c r="AB2" s="764"/>
      <c r="AC2" s="764"/>
      <c r="AD2" s="764"/>
      <c r="AE2" s="761" t="s">
        <v>1</v>
      </c>
      <c r="AF2" s="762"/>
      <c r="AG2" s="762"/>
      <c r="AH2" s="762"/>
      <c r="AI2" s="762"/>
      <c r="AJ2" s="762"/>
      <c r="AK2" s="762"/>
      <c r="AL2" s="766" t="s">
        <v>903</v>
      </c>
      <c r="AM2" s="766"/>
      <c r="AN2" s="766"/>
      <c r="AO2" s="766"/>
      <c r="AP2" s="766"/>
      <c r="AQ2" s="766"/>
      <c r="AR2" s="766"/>
      <c r="AS2" s="766"/>
      <c r="AT2" s="766"/>
      <c r="AU2" s="766"/>
      <c r="AV2" s="767"/>
      <c r="AW2" s="29"/>
    </row>
    <row r="3" spans="1:49" ht="15" customHeight="1" x14ac:dyDescent="0.2">
      <c r="A3" s="758"/>
      <c r="B3" s="759"/>
      <c r="C3" s="769" t="str">
        <f>IF(C2="","",(TEXT(C2,"dddd")))</f>
        <v>Monday</v>
      </c>
      <c r="D3" s="770"/>
      <c r="E3" s="770"/>
      <c r="F3" s="770"/>
      <c r="G3" s="770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65"/>
      <c r="Z3" s="765"/>
      <c r="AA3" s="765"/>
      <c r="AB3" s="765"/>
      <c r="AC3" s="765"/>
      <c r="AD3" s="765"/>
      <c r="AE3" s="759"/>
      <c r="AF3" s="759"/>
      <c r="AG3" s="759"/>
      <c r="AH3" s="759"/>
      <c r="AI3" s="759"/>
      <c r="AJ3" s="759"/>
      <c r="AK3" s="759"/>
      <c r="AL3" s="765"/>
      <c r="AM3" s="765"/>
      <c r="AN3" s="765"/>
      <c r="AO3" s="765"/>
      <c r="AP3" s="765"/>
      <c r="AQ3" s="765"/>
      <c r="AR3" s="765"/>
      <c r="AS3" s="765"/>
      <c r="AT3" s="765"/>
      <c r="AU3" s="765"/>
      <c r="AV3" s="768"/>
      <c r="AW3" s="29"/>
    </row>
    <row r="4" spans="1:49" ht="20.100000000000001" customHeight="1" x14ac:dyDescent="0.2">
      <c r="A4" s="789" t="s">
        <v>2</v>
      </c>
      <c r="B4" s="759"/>
      <c r="C4" s="759"/>
      <c r="D4" s="759"/>
      <c r="E4" s="709"/>
      <c r="F4" s="710"/>
      <c r="G4" s="711"/>
      <c r="H4" s="712" t="s">
        <v>51</v>
      </c>
      <c r="I4" s="364"/>
      <c r="J4" s="364"/>
      <c r="K4" s="364"/>
      <c r="L4" s="364"/>
      <c r="M4" s="364"/>
      <c r="N4" s="364"/>
      <c r="O4" s="713"/>
      <c r="P4" s="714"/>
      <c r="Q4" s="714"/>
      <c r="R4" s="714"/>
      <c r="S4" s="714"/>
      <c r="T4" s="714"/>
      <c r="U4" s="715"/>
      <c r="V4" s="30"/>
      <c r="W4" s="30"/>
      <c r="X4" s="345" t="s">
        <v>3</v>
      </c>
      <c r="Y4" s="716" t="s">
        <v>888</v>
      </c>
      <c r="Z4" s="717"/>
      <c r="AA4" s="718" t="s">
        <v>50</v>
      </c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73" t="str">
        <f>IF(Y4="","",VLOOKUP($Y$4,ATDATA!$A$3:$X$86,9,0))</f>
        <v>MAAFS</v>
      </c>
      <c r="AM4" s="376"/>
      <c r="AN4" s="376"/>
      <c r="AO4" s="376"/>
      <c r="AP4" s="376"/>
      <c r="AQ4" s="376"/>
      <c r="AR4" s="376"/>
      <c r="AS4" s="376"/>
      <c r="AT4" s="376"/>
      <c r="AU4" s="376"/>
      <c r="AV4" s="777"/>
    </row>
    <row r="5" spans="1:49" ht="20.100000000000001" customHeight="1" x14ac:dyDescent="0.2">
      <c r="A5" s="778" t="s">
        <v>53</v>
      </c>
      <c r="B5" s="779"/>
      <c r="C5" s="779"/>
      <c r="D5" s="779"/>
      <c r="E5" s="779"/>
      <c r="F5" s="364"/>
      <c r="G5" s="780" t="str">
        <f>IF(Y4="","",VLOOKUP($Y$4,ATDATA!$A$3:$X$86,10,0))</f>
        <v>NO OFF</v>
      </c>
      <c r="H5" s="781"/>
      <c r="I5" s="781"/>
      <c r="J5" s="781"/>
      <c r="K5" s="781"/>
      <c r="L5" s="782"/>
      <c r="M5" s="783" t="s">
        <v>4</v>
      </c>
      <c r="N5" s="784"/>
      <c r="O5" s="784"/>
      <c r="P5" s="784"/>
      <c r="Q5" s="784"/>
      <c r="R5" s="346"/>
      <c r="S5" s="346"/>
      <c r="T5" s="346"/>
      <c r="U5" s="373" t="str">
        <f>IF(Y4="","",VLOOKUP($Y$4,ATDATA!$A$3:$X$86,18,0))</f>
        <v>NC</v>
      </c>
      <c r="V5" s="376"/>
      <c r="W5" s="376"/>
      <c r="X5" s="376"/>
      <c r="Y5" s="376"/>
      <c r="Z5" s="377"/>
      <c r="AA5" s="718" t="s">
        <v>25</v>
      </c>
      <c r="AB5" s="359"/>
      <c r="AC5" s="359"/>
      <c r="AD5" s="364"/>
      <c r="AE5" s="785" t="str">
        <f>IF(Y4="","",VLOOKUP(Y4,ATDATA!$A$3:$X$86,19,0))</f>
        <v>North Carolina ANG</v>
      </c>
      <c r="AF5" s="786"/>
      <c r="AG5" s="786"/>
      <c r="AH5" s="786"/>
      <c r="AI5" s="787"/>
      <c r="AJ5" s="773" t="s">
        <v>7</v>
      </c>
      <c r="AK5" s="376"/>
      <c r="AL5" s="376"/>
      <c r="AM5" s="376"/>
      <c r="AN5" s="785" t="str">
        <f>IF(Y4="","",VLOOKUP($Y$4,ATDATA!$A$3:$X$86,20,0))</f>
        <v>North Carolina ANG</v>
      </c>
      <c r="AO5" s="786"/>
      <c r="AP5" s="786"/>
      <c r="AQ5" s="786"/>
      <c r="AR5" s="786"/>
      <c r="AS5" s="786"/>
      <c r="AT5" s="786"/>
      <c r="AU5" s="786"/>
      <c r="AV5" s="788"/>
    </row>
    <row r="6" spans="1:49" ht="20.100000000000001" customHeight="1" thickBot="1" x14ac:dyDescent="0.25">
      <c r="A6" s="771" t="s">
        <v>52</v>
      </c>
      <c r="B6" s="359"/>
      <c r="C6" s="359"/>
      <c r="D6" s="373" t="str">
        <f>IF(Y4="","",VLOOKUP($Y$4,ATDATA!$A$3:$X$86,15,0))</f>
        <v>ANG Assigned</v>
      </c>
      <c r="E6" s="373"/>
      <c r="F6" s="373"/>
      <c r="G6" s="373"/>
      <c r="H6" s="373"/>
      <c r="I6" s="373"/>
      <c r="J6" s="373"/>
      <c r="K6" s="373"/>
      <c r="L6" s="772"/>
      <c r="M6" s="773" t="s">
        <v>6</v>
      </c>
      <c r="N6" s="376"/>
      <c r="O6" s="378" t="str">
        <f>IF(Y4="","",VLOOKUP($Y$4,ATDATA!$A$3:$X$86,16,0))</f>
        <v>ANG Assigned</v>
      </c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7"/>
      <c r="AA6" s="773" t="s">
        <v>48</v>
      </c>
      <c r="AB6" s="376"/>
      <c r="AC6" s="376"/>
      <c r="AD6" s="376"/>
      <c r="AE6" s="376"/>
      <c r="AF6" s="376"/>
      <c r="AG6" s="376"/>
      <c r="AH6" s="376"/>
      <c r="AI6" s="774" t="str">
        <f>IF(Y4="","",VLOOKUP($Y$4,ATDATA!$A$3:$X$86,17,0))</f>
        <v>ANG Assigned</v>
      </c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6"/>
    </row>
    <row r="7" spans="1:49" ht="21.95" customHeight="1" x14ac:dyDescent="0.2">
      <c r="A7" s="740" t="s">
        <v>298</v>
      </c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2" t="s">
        <v>375</v>
      </c>
      <c r="R7" s="741"/>
      <c r="S7" s="741"/>
      <c r="T7" s="741"/>
      <c r="U7" s="741"/>
      <c r="V7" s="741"/>
      <c r="W7" s="741"/>
      <c r="X7" s="741"/>
      <c r="Y7" s="741"/>
      <c r="Z7" s="743"/>
      <c r="AA7" s="744" t="s">
        <v>297</v>
      </c>
      <c r="AB7" s="741"/>
      <c r="AC7" s="741"/>
      <c r="AD7" s="745" t="str">
        <f>IF($Q$8="","",VLOOKUP($Q$8,TBDATA!$A$3:$N$130,4,0))</f>
        <v>(864) 277-0281</v>
      </c>
      <c r="AE7" s="746"/>
      <c r="AF7" s="746"/>
      <c r="AG7" s="746"/>
      <c r="AH7" s="747"/>
      <c r="AI7" s="477" t="s">
        <v>147</v>
      </c>
      <c r="AJ7" s="748"/>
      <c r="AK7" s="751" t="s">
        <v>144</v>
      </c>
      <c r="AL7" s="752"/>
      <c r="AM7" s="752"/>
      <c r="AN7" s="752"/>
      <c r="AO7" s="719" t="s">
        <v>146</v>
      </c>
      <c r="AP7" s="720"/>
      <c r="AQ7" s="719" t="s">
        <v>11</v>
      </c>
      <c r="AR7" s="721"/>
      <c r="AS7" s="722"/>
      <c r="AT7" s="723" t="s">
        <v>145</v>
      </c>
      <c r="AU7" s="724"/>
      <c r="AV7" s="725"/>
      <c r="AW7" s="22"/>
    </row>
    <row r="8" spans="1:49" ht="21" customHeight="1" thickBot="1" x14ac:dyDescent="0.25">
      <c r="A8" s="726" t="str">
        <f>IF($Q$8="","",VLOOKUP($Q$8,TBDATA!$A$3:$N$130,2,0))</f>
        <v>DONALDSON AIR CENTER (GREENVILLE)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8"/>
      <c r="Q8" s="729" t="s">
        <v>744</v>
      </c>
      <c r="R8" s="730"/>
      <c r="S8" s="730"/>
      <c r="T8" s="730"/>
      <c r="U8" s="730"/>
      <c r="V8" s="730"/>
      <c r="W8" s="730"/>
      <c r="X8" s="730"/>
      <c r="Y8" s="730"/>
      <c r="Z8" s="731"/>
      <c r="AA8" s="732" t="s">
        <v>7</v>
      </c>
      <c r="AB8" s="733"/>
      <c r="AC8" s="733"/>
      <c r="AD8" s="734" t="str">
        <f>IF($Q$8="","",VLOOKUP($Q$8,TBDATA!$A$3:$N$130,5,0))</f>
        <v>(864) 277-0295</v>
      </c>
      <c r="AE8" s="727"/>
      <c r="AF8" s="727"/>
      <c r="AG8" s="727"/>
      <c r="AH8" s="735"/>
      <c r="AI8" s="749"/>
      <c r="AJ8" s="750"/>
      <c r="AK8" s="736"/>
      <c r="AL8" s="737"/>
      <c r="AM8" s="737"/>
      <c r="AN8" s="737"/>
      <c r="AO8" s="738">
        <f>IF(Y4="","",VLOOKUP($Y$4,ATDATA!$A$3:$X$61,24))</f>
        <v>4.0999999999999996</v>
      </c>
      <c r="AP8" s="728"/>
      <c r="AQ8" s="739" t="str">
        <f>IF(AT8="","",(INT(AT8)&amp;" + "&amp;ROUND((AT8-INT(AT8))*60,0)))</f>
        <v>0 + 0</v>
      </c>
      <c r="AR8" s="495"/>
      <c r="AS8" s="495"/>
      <c r="AT8" s="753">
        <f>IF(Y4="","",ROUND((AT9/60),2))</f>
        <v>0</v>
      </c>
      <c r="AU8" s="495"/>
      <c r="AV8" s="496"/>
    </row>
    <row r="9" spans="1:49" ht="3" customHeight="1" thickBot="1" x14ac:dyDescent="0.25">
      <c r="A9" s="680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681">
        <f>IF(Y4="","",ROUND((AK8/AO8),2))</f>
        <v>0</v>
      </c>
      <c r="AU9" s="682"/>
      <c r="AV9" s="683"/>
      <c r="AW9" s="22"/>
    </row>
    <row r="10" spans="1:49" s="19" customFormat="1" x14ac:dyDescent="0.2">
      <c r="A10" s="684" t="s">
        <v>8</v>
      </c>
      <c r="B10" s="685"/>
      <c r="C10" s="684" t="s">
        <v>69</v>
      </c>
      <c r="D10" s="473"/>
      <c r="E10" s="473"/>
      <c r="F10" s="474"/>
      <c r="G10" s="688" t="s">
        <v>10</v>
      </c>
      <c r="H10" s="473"/>
      <c r="I10" s="473"/>
      <c r="J10" s="473"/>
      <c r="K10" s="473"/>
      <c r="L10" s="689"/>
      <c r="M10" s="529" t="s">
        <v>66</v>
      </c>
      <c r="N10" s="473"/>
      <c r="O10" s="473"/>
      <c r="P10" s="473"/>
      <c r="Q10" s="689"/>
      <c r="R10" s="692" t="s">
        <v>363</v>
      </c>
      <c r="S10" s="694" t="s">
        <v>364</v>
      </c>
      <c r="T10" s="695" t="s">
        <v>365</v>
      </c>
      <c r="U10" s="529" t="s">
        <v>11</v>
      </c>
      <c r="V10" s="688"/>
      <c r="W10" s="688"/>
      <c r="X10" s="685"/>
      <c r="Y10" s="703"/>
      <c r="Z10" s="529" t="s">
        <v>12</v>
      </c>
      <c r="AA10" s="703"/>
      <c r="AB10" s="529" t="s">
        <v>110</v>
      </c>
      <c r="AC10" s="703"/>
      <c r="AD10" s="529" t="s">
        <v>205</v>
      </c>
      <c r="AE10" s="688"/>
      <c r="AF10" s="703"/>
      <c r="AG10" s="529" t="s">
        <v>13</v>
      </c>
      <c r="AH10" s="685"/>
      <c r="AI10" s="703"/>
      <c r="AJ10" s="417" t="s">
        <v>14</v>
      </c>
      <c r="AK10" s="706"/>
      <c r="AL10" s="706"/>
      <c r="AM10" s="706"/>
      <c r="AN10" s="706"/>
      <c r="AO10" s="707"/>
      <c r="AP10" s="417" t="s">
        <v>0</v>
      </c>
      <c r="AQ10" s="696"/>
      <c r="AR10" s="696"/>
      <c r="AS10" s="696"/>
      <c r="AT10" s="398" t="s">
        <v>109</v>
      </c>
      <c r="AU10" s="698"/>
      <c r="AV10" s="699"/>
    </row>
    <row r="11" spans="1:49" s="19" customFormat="1" ht="22.5" customHeight="1" thickBot="1" x14ac:dyDescent="0.25">
      <c r="A11" s="686"/>
      <c r="B11" s="687"/>
      <c r="C11" s="701" t="s">
        <v>9</v>
      </c>
      <c r="D11" s="690"/>
      <c r="E11" s="400" t="s">
        <v>70</v>
      </c>
      <c r="F11" s="700"/>
      <c r="G11" s="690"/>
      <c r="H11" s="690"/>
      <c r="I11" s="690"/>
      <c r="J11" s="690"/>
      <c r="K11" s="690"/>
      <c r="L11" s="691"/>
      <c r="M11" s="702" t="s">
        <v>68</v>
      </c>
      <c r="N11" s="400"/>
      <c r="O11" s="400"/>
      <c r="P11" s="400" t="s">
        <v>67</v>
      </c>
      <c r="Q11" s="691"/>
      <c r="R11" s="693"/>
      <c r="S11" s="693"/>
      <c r="T11" s="693"/>
      <c r="U11" s="704"/>
      <c r="V11" s="687"/>
      <c r="W11" s="687"/>
      <c r="X11" s="687"/>
      <c r="Y11" s="705"/>
      <c r="Z11" s="704"/>
      <c r="AA11" s="705"/>
      <c r="AB11" s="704"/>
      <c r="AC11" s="705"/>
      <c r="AD11" s="704"/>
      <c r="AE11" s="687"/>
      <c r="AF11" s="705"/>
      <c r="AG11" s="704"/>
      <c r="AH11" s="687"/>
      <c r="AI11" s="705"/>
      <c r="AJ11" s="389"/>
      <c r="AK11" s="389"/>
      <c r="AL11" s="389"/>
      <c r="AM11" s="389"/>
      <c r="AN11" s="389"/>
      <c r="AO11" s="708"/>
      <c r="AP11" s="697"/>
      <c r="AQ11" s="697"/>
      <c r="AR11" s="697"/>
      <c r="AS11" s="697"/>
      <c r="AT11" s="690"/>
      <c r="AU11" s="690"/>
      <c r="AV11" s="700"/>
    </row>
    <row r="12" spans="1:49" s="24" customFormat="1" ht="8.1" customHeight="1" x14ac:dyDescent="0.2">
      <c r="A12" s="648"/>
      <c r="B12" s="649"/>
      <c r="C12" s="650"/>
      <c r="D12" s="651"/>
      <c r="E12" s="653" t="str">
        <f>IF(A12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2" s="654"/>
      <c r="G12" s="657" t="s">
        <v>744</v>
      </c>
      <c r="H12" s="658"/>
      <c r="I12" s="225"/>
      <c r="J12" s="225"/>
      <c r="K12" s="657" t="s">
        <v>744</v>
      </c>
      <c r="L12" s="658"/>
      <c r="M12" s="659" t="s">
        <v>913</v>
      </c>
      <c r="N12" s="660"/>
      <c r="O12" s="660"/>
      <c r="P12" s="659" t="s">
        <v>912</v>
      </c>
      <c r="Q12" s="660"/>
      <c r="R12" s="669" t="e">
        <f>IF(P12="","",(ROUND(C12*E12,2)))</f>
        <v>#VALUE!</v>
      </c>
      <c r="S12" s="671">
        <f>IF(M12="","",((M12-RIGHT(M12,2))/100)+(RIGHT(M12,2)/60))</f>
        <v>9.65</v>
      </c>
      <c r="T12" s="672">
        <f>IF(P12="","",((P12-RIGHT(P12,2))/100)+(RIGHT(P12,2)/60))</f>
        <v>10.9</v>
      </c>
      <c r="U12" s="673" t="str">
        <f>IF(P12="","",(INT(Z12)&amp;" + "&amp;ROUND((Z12-INT(Z12))*60,0)))</f>
        <v>1 + 18</v>
      </c>
      <c r="V12" s="674"/>
      <c r="W12" s="674"/>
      <c r="X12" s="674"/>
      <c r="Y12" s="654"/>
      <c r="Z12" s="676">
        <f>IF(T12="","",ROUND((T12-S12),1))</f>
        <v>1.3</v>
      </c>
      <c r="AA12" s="677"/>
      <c r="AB12" s="642">
        <f>IF(P12="","",(Z12))</f>
        <v>1.3</v>
      </c>
      <c r="AC12" s="642"/>
      <c r="AD12" s="643"/>
      <c r="AE12" s="644"/>
      <c r="AF12" s="644"/>
      <c r="AG12" s="645">
        <f>IF(P12="","",($Q$40*Z12))</f>
        <v>9913.8000000000011</v>
      </c>
      <c r="AH12" s="646"/>
      <c r="AI12" s="647"/>
      <c r="AJ12" s="650"/>
      <c r="AK12" s="661"/>
      <c r="AL12" s="661"/>
      <c r="AM12" s="661"/>
      <c r="AN12" s="661"/>
      <c r="AO12" s="662"/>
      <c r="AP12" s="665"/>
      <c r="AQ12" s="661"/>
      <c r="AR12" s="661"/>
      <c r="AS12" s="661"/>
      <c r="AT12" s="657"/>
      <c r="AU12" s="660"/>
      <c r="AV12" s="666"/>
    </row>
    <row r="13" spans="1:49" s="24" customFormat="1" ht="8.1" customHeight="1" x14ac:dyDescent="0.2">
      <c r="A13" s="613"/>
      <c r="B13" s="614"/>
      <c r="C13" s="615"/>
      <c r="D13" s="652"/>
      <c r="E13" s="655"/>
      <c r="F13" s="656"/>
      <c r="G13" s="599"/>
      <c r="H13" s="599"/>
      <c r="I13" s="92"/>
      <c r="J13" s="92"/>
      <c r="K13" s="599"/>
      <c r="L13" s="599"/>
      <c r="M13" s="572"/>
      <c r="N13" s="572"/>
      <c r="O13" s="572"/>
      <c r="P13" s="572"/>
      <c r="Q13" s="572"/>
      <c r="R13" s="670"/>
      <c r="S13" s="630"/>
      <c r="T13" s="631"/>
      <c r="U13" s="655"/>
      <c r="V13" s="675"/>
      <c r="W13" s="675"/>
      <c r="X13" s="675"/>
      <c r="Y13" s="656"/>
      <c r="Z13" s="678"/>
      <c r="AA13" s="679"/>
      <c r="AB13" s="586"/>
      <c r="AC13" s="586"/>
      <c r="AD13" s="604"/>
      <c r="AE13" s="604"/>
      <c r="AF13" s="604"/>
      <c r="AG13" s="608"/>
      <c r="AH13" s="609"/>
      <c r="AI13" s="610"/>
      <c r="AJ13" s="663"/>
      <c r="AK13" s="570"/>
      <c r="AL13" s="570"/>
      <c r="AM13" s="570"/>
      <c r="AN13" s="570"/>
      <c r="AO13" s="664"/>
      <c r="AP13" s="570"/>
      <c r="AQ13" s="570"/>
      <c r="AR13" s="570"/>
      <c r="AS13" s="570"/>
      <c r="AT13" s="667"/>
      <c r="AU13" s="667"/>
      <c r="AV13" s="668"/>
    </row>
    <row r="14" spans="1:49" s="24" customFormat="1" ht="8.1" customHeight="1" x14ac:dyDescent="0.2">
      <c r="A14" s="639"/>
      <c r="B14" s="640"/>
      <c r="C14" s="563"/>
      <c r="D14" s="592"/>
      <c r="E14" s="595" t="str">
        <f>IF(A14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4" s="596"/>
      <c r="G14" s="598" t="s">
        <v>744</v>
      </c>
      <c r="H14" s="599"/>
      <c r="I14" s="92"/>
      <c r="J14" s="92"/>
      <c r="K14" s="571" t="s">
        <v>744</v>
      </c>
      <c r="L14" s="599"/>
      <c r="M14" s="576" t="s">
        <v>917</v>
      </c>
      <c r="N14" s="572"/>
      <c r="O14" s="572"/>
      <c r="P14" s="576" t="s">
        <v>920</v>
      </c>
      <c r="Q14" s="572"/>
      <c r="R14" s="577" t="e">
        <f>IF(P14="","",(ROUND(C14*E14,2)))</f>
        <v>#VALUE!</v>
      </c>
      <c r="S14" s="579">
        <f>IF(M14="","",((M14-RIGHT(M14,2))/100)+(RIGHT(M14,2)/60))</f>
        <v>11.783333333333333</v>
      </c>
      <c r="T14" s="581">
        <f>IF(P14="","",((P14-RIGHT(P14,2))/100)+(RIGHT(P14,2)/60))</f>
        <v>12.816666666666666</v>
      </c>
      <c r="U14" s="583" t="str">
        <f>IF(P14="","",(INT(Z14)&amp;" + "&amp;ROUND((Z14-INT(Z14))*60,0)))</f>
        <v>1 + 2</v>
      </c>
      <c r="V14" s="583"/>
      <c r="W14" s="583"/>
      <c r="X14" s="583"/>
      <c r="Y14" s="583"/>
      <c r="Z14" s="586">
        <f>IF(T14="","",ROUND((T14-S14),2))</f>
        <v>1.03</v>
      </c>
      <c r="AA14" s="641"/>
      <c r="AB14" s="586">
        <f>IF(P14="","",(Z14+AB12))</f>
        <v>2.33</v>
      </c>
      <c r="AC14" s="586"/>
      <c r="AD14" s="602"/>
      <c r="AE14" s="603"/>
      <c r="AF14" s="603"/>
      <c r="AG14" s="605">
        <f>IF(P14="","",($Q$40*Z14))</f>
        <v>7854.7800000000007</v>
      </c>
      <c r="AH14" s="606"/>
      <c r="AI14" s="607"/>
      <c r="AJ14" s="563"/>
      <c r="AK14" s="634"/>
      <c r="AL14" s="634"/>
      <c r="AM14" s="634"/>
      <c r="AN14" s="634"/>
      <c r="AO14" s="635"/>
      <c r="AP14" s="571"/>
      <c r="AQ14" s="572"/>
      <c r="AR14" s="572"/>
      <c r="AS14" s="572"/>
      <c r="AT14" s="571"/>
      <c r="AU14" s="572"/>
      <c r="AV14" s="573"/>
    </row>
    <row r="15" spans="1:49" s="24" customFormat="1" ht="8.1" customHeight="1" x14ac:dyDescent="0.2">
      <c r="A15" s="613"/>
      <c r="B15" s="614"/>
      <c r="C15" s="615"/>
      <c r="D15" s="616"/>
      <c r="E15" s="596"/>
      <c r="F15" s="596"/>
      <c r="G15" s="617"/>
      <c r="H15" s="599"/>
      <c r="I15" s="92"/>
      <c r="J15" s="92"/>
      <c r="K15" s="599"/>
      <c r="L15" s="599"/>
      <c r="M15" s="572"/>
      <c r="N15" s="572"/>
      <c r="O15" s="572"/>
      <c r="P15" s="572"/>
      <c r="Q15" s="572"/>
      <c r="R15" s="629"/>
      <c r="S15" s="630"/>
      <c r="T15" s="631"/>
      <c r="U15" s="583"/>
      <c r="V15" s="583"/>
      <c r="W15" s="583"/>
      <c r="X15" s="583"/>
      <c r="Y15" s="583"/>
      <c r="Z15" s="641"/>
      <c r="AA15" s="641"/>
      <c r="AB15" s="586"/>
      <c r="AC15" s="586"/>
      <c r="AD15" s="604"/>
      <c r="AE15" s="604"/>
      <c r="AF15" s="604"/>
      <c r="AG15" s="608"/>
      <c r="AH15" s="609"/>
      <c r="AI15" s="610"/>
      <c r="AJ15" s="636"/>
      <c r="AK15" s="637"/>
      <c r="AL15" s="637"/>
      <c r="AM15" s="637"/>
      <c r="AN15" s="637"/>
      <c r="AO15" s="638"/>
      <c r="AP15" s="572"/>
      <c r="AQ15" s="572"/>
      <c r="AR15" s="572"/>
      <c r="AS15" s="572"/>
      <c r="AT15" s="572"/>
      <c r="AU15" s="572"/>
      <c r="AV15" s="573"/>
    </row>
    <row r="16" spans="1:49" ht="8.1" customHeight="1" x14ac:dyDescent="0.2">
      <c r="A16" s="639"/>
      <c r="B16" s="640"/>
      <c r="C16" s="563"/>
      <c r="D16" s="592"/>
      <c r="E16" s="595" t="str">
        <f>IF(A16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6" s="596"/>
      <c r="G16" s="598" t="s">
        <v>744</v>
      </c>
      <c r="H16" s="599"/>
      <c r="I16" s="92"/>
      <c r="J16" s="92"/>
      <c r="K16" s="571" t="s">
        <v>744</v>
      </c>
      <c r="L16" s="599"/>
      <c r="M16" s="576" t="s">
        <v>922</v>
      </c>
      <c r="N16" s="572"/>
      <c r="O16" s="572"/>
      <c r="P16" s="576" t="s">
        <v>925</v>
      </c>
      <c r="Q16" s="572"/>
      <c r="R16" s="577" t="e">
        <f>IF(P16="","",(ROUND(C16*E16,2)))</f>
        <v>#VALUE!</v>
      </c>
      <c r="S16" s="579">
        <f>IF(M16="","",((M16-RIGHT(M16,2))/100)+(RIGHT(M16,2)/60))</f>
        <v>13.65</v>
      </c>
      <c r="T16" s="581">
        <f>IF(P16="","",((P16-RIGHT(P16,2))/100)+(RIGHT(P16,2)/60))</f>
        <v>15.016666666666667</v>
      </c>
      <c r="U16" s="583" t="str">
        <f>IF(P16="","",(INT(Z16)&amp;" + "&amp;ROUND((Z16-INT(Z16))*60,0)))</f>
        <v>1 + 22</v>
      </c>
      <c r="V16" s="583"/>
      <c r="W16" s="583"/>
      <c r="X16" s="583"/>
      <c r="Y16" s="583"/>
      <c r="Z16" s="586">
        <f>IF(T16="","",ROUND((T16-S16),2))</f>
        <v>1.37</v>
      </c>
      <c r="AA16" s="586"/>
      <c r="AB16" s="586">
        <f>IF(P16="","",(Z16+AB14))</f>
        <v>3.7</v>
      </c>
      <c r="AC16" s="586"/>
      <c r="AD16" s="602"/>
      <c r="AE16" s="603"/>
      <c r="AF16" s="603"/>
      <c r="AG16" s="605">
        <f>IF(P16="","",($Q$40*Z16))</f>
        <v>10447.620000000001</v>
      </c>
      <c r="AH16" s="606"/>
      <c r="AI16" s="607"/>
      <c r="AJ16" s="563"/>
      <c r="AK16" s="634"/>
      <c r="AL16" s="634"/>
      <c r="AM16" s="634"/>
      <c r="AN16" s="634"/>
      <c r="AO16" s="635"/>
      <c r="AP16" s="569"/>
      <c r="AQ16" s="570"/>
      <c r="AR16" s="570"/>
      <c r="AS16" s="570"/>
      <c r="AT16" s="571"/>
      <c r="AU16" s="572"/>
      <c r="AV16" s="573"/>
    </row>
    <row r="17" spans="1:48" ht="8.1" customHeight="1" x14ac:dyDescent="0.2">
      <c r="A17" s="613"/>
      <c r="B17" s="614"/>
      <c r="C17" s="615"/>
      <c r="D17" s="616"/>
      <c r="E17" s="596"/>
      <c r="F17" s="596"/>
      <c r="G17" s="617"/>
      <c r="H17" s="599"/>
      <c r="I17" s="92"/>
      <c r="J17" s="92"/>
      <c r="K17" s="599"/>
      <c r="L17" s="599"/>
      <c r="M17" s="572"/>
      <c r="N17" s="572"/>
      <c r="O17" s="572"/>
      <c r="P17" s="572"/>
      <c r="Q17" s="572"/>
      <c r="R17" s="629"/>
      <c r="S17" s="630"/>
      <c r="T17" s="631"/>
      <c r="U17" s="583"/>
      <c r="V17" s="583"/>
      <c r="W17" s="583"/>
      <c r="X17" s="583"/>
      <c r="Y17" s="583"/>
      <c r="Z17" s="586"/>
      <c r="AA17" s="586"/>
      <c r="AB17" s="586"/>
      <c r="AC17" s="586"/>
      <c r="AD17" s="604"/>
      <c r="AE17" s="604"/>
      <c r="AF17" s="604"/>
      <c r="AG17" s="608"/>
      <c r="AH17" s="609"/>
      <c r="AI17" s="610"/>
      <c r="AJ17" s="636"/>
      <c r="AK17" s="637"/>
      <c r="AL17" s="637"/>
      <c r="AM17" s="637"/>
      <c r="AN17" s="637"/>
      <c r="AO17" s="638"/>
      <c r="AP17" s="627"/>
      <c r="AQ17" s="627"/>
      <c r="AR17" s="627"/>
      <c r="AS17" s="627"/>
      <c r="AT17" s="572"/>
      <c r="AU17" s="572"/>
      <c r="AV17" s="573"/>
    </row>
    <row r="18" spans="1:48" ht="8.1" customHeight="1" x14ac:dyDescent="0.2">
      <c r="A18" s="639"/>
      <c r="B18" s="640"/>
      <c r="C18" s="563"/>
      <c r="D18" s="592"/>
      <c r="E18" s="595" t="str">
        <f>IF(A18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8" s="596"/>
      <c r="G18" s="598" t="s">
        <v>744</v>
      </c>
      <c r="H18" s="599"/>
      <c r="I18" s="92"/>
      <c r="J18" s="92"/>
      <c r="K18" s="571" t="s">
        <v>744</v>
      </c>
      <c r="L18" s="599"/>
      <c r="M18" s="576" t="s">
        <v>928</v>
      </c>
      <c r="N18" s="572"/>
      <c r="O18" s="572"/>
      <c r="P18" s="576" t="s">
        <v>930</v>
      </c>
      <c r="Q18" s="572"/>
      <c r="R18" s="577" t="e">
        <f>IF(P18="","",(ROUND(C18*E18,2)))</f>
        <v>#VALUE!</v>
      </c>
      <c r="S18" s="579">
        <f>IF(M18="","",((M18-RIGHT(M18,2))/100)+(RIGHT(M18,2)/60))</f>
        <v>15.5</v>
      </c>
      <c r="T18" s="581">
        <f>IF(P18="","",((P18-RIGHT(P18,2))/100)+(RIGHT(P18,2)/60))</f>
        <v>16.216666666666665</v>
      </c>
      <c r="U18" s="583" t="str">
        <f>IF(P18="","",(INT(Z18)&amp;" + "&amp;ROUND((Z18-INT(Z18))*60,0)))</f>
        <v>0 + 43</v>
      </c>
      <c r="V18" s="583"/>
      <c r="W18" s="583"/>
      <c r="X18" s="583"/>
      <c r="Y18" s="583"/>
      <c r="Z18" s="586">
        <f>IF(T18="","",ROUND((T18-S18),2))</f>
        <v>0.72</v>
      </c>
      <c r="AA18" s="586"/>
      <c r="AB18" s="586">
        <f>IF(P18="","",(Z18+AB16))</f>
        <v>4.42</v>
      </c>
      <c r="AC18" s="586"/>
      <c r="AD18" s="602"/>
      <c r="AE18" s="603"/>
      <c r="AF18" s="603"/>
      <c r="AG18" s="605">
        <f>IF(P18="","",($Q$40*Z18))</f>
        <v>5490.7199999999993</v>
      </c>
      <c r="AH18" s="606"/>
      <c r="AI18" s="607"/>
      <c r="AJ18" s="563"/>
      <c r="AK18" s="634"/>
      <c r="AL18" s="634"/>
      <c r="AM18" s="634"/>
      <c r="AN18" s="634"/>
      <c r="AO18" s="635"/>
      <c r="AP18" s="569"/>
      <c r="AQ18" s="570"/>
      <c r="AR18" s="570"/>
      <c r="AS18" s="570"/>
      <c r="AT18" s="571"/>
      <c r="AU18" s="572"/>
      <c r="AV18" s="573"/>
    </row>
    <row r="19" spans="1:48" ht="8.1" customHeight="1" x14ac:dyDescent="0.2">
      <c r="A19" s="613"/>
      <c r="B19" s="614"/>
      <c r="C19" s="615"/>
      <c r="D19" s="616"/>
      <c r="E19" s="596"/>
      <c r="F19" s="596"/>
      <c r="G19" s="617"/>
      <c r="H19" s="599"/>
      <c r="I19" s="92"/>
      <c r="J19" s="92"/>
      <c r="K19" s="599"/>
      <c r="L19" s="599"/>
      <c r="M19" s="572"/>
      <c r="N19" s="572"/>
      <c r="O19" s="572"/>
      <c r="P19" s="572"/>
      <c r="Q19" s="572"/>
      <c r="R19" s="629"/>
      <c r="S19" s="630"/>
      <c r="T19" s="631"/>
      <c r="U19" s="583"/>
      <c r="V19" s="583"/>
      <c r="W19" s="583"/>
      <c r="X19" s="583"/>
      <c r="Y19" s="583"/>
      <c r="Z19" s="586"/>
      <c r="AA19" s="586"/>
      <c r="AB19" s="586"/>
      <c r="AC19" s="586"/>
      <c r="AD19" s="604"/>
      <c r="AE19" s="604"/>
      <c r="AF19" s="604"/>
      <c r="AG19" s="608"/>
      <c r="AH19" s="609"/>
      <c r="AI19" s="610"/>
      <c r="AJ19" s="636"/>
      <c r="AK19" s="637"/>
      <c r="AL19" s="637"/>
      <c r="AM19" s="637"/>
      <c r="AN19" s="637"/>
      <c r="AO19" s="638"/>
      <c r="AP19" s="627"/>
      <c r="AQ19" s="627"/>
      <c r="AR19" s="627"/>
      <c r="AS19" s="627"/>
      <c r="AT19" s="572"/>
      <c r="AU19" s="572"/>
      <c r="AV19" s="573"/>
    </row>
    <row r="20" spans="1:48" ht="8.1" customHeight="1" x14ac:dyDescent="0.2">
      <c r="A20" s="611"/>
      <c r="B20" s="612"/>
      <c r="C20" s="563"/>
      <c r="D20" s="592"/>
      <c r="E20" s="595" t="str">
        <f>IF(A20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0" s="596"/>
      <c r="G20" s="598" t="s">
        <v>744</v>
      </c>
      <c r="H20" s="599"/>
      <c r="I20" s="92"/>
      <c r="J20" s="92"/>
      <c r="K20" s="571" t="s">
        <v>744</v>
      </c>
      <c r="L20" s="599"/>
      <c r="M20" s="576" t="s">
        <v>933</v>
      </c>
      <c r="N20" s="572"/>
      <c r="O20" s="572"/>
      <c r="P20" s="576" t="s">
        <v>936</v>
      </c>
      <c r="Q20" s="572"/>
      <c r="R20" s="577" t="e">
        <f>IF(P20="","",(ROUND(C20*E20,2)))</f>
        <v>#VALUE!</v>
      </c>
      <c r="S20" s="579">
        <f>IF(M20="","",((M20-RIGHT(M20,2))/100)+(RIGHT(M20,2)/60))</f>
        <v>16.833333333333332</v>
      </c>
      <c r="T20" s="581">
        <f>IF(P20="","",((P20-RIGHT(P20,2))/100)+(RIGHT(P20,2)/60))</f>
        <v>17.75</v>
      </c>
      <c r="U20" s="583" t="str">
        <f>IF(P20="","",(INT(Z20)&amp;" + "&amp;ROUND((Z20-INT(Z20))*60,0)))</f>
        <v>0 + 55</v>
      </c>
      <c r="V20" s="583"/>
      <c r="W20" s="583"/>
      <c r="X20" s="583"/>
      <c r="Y20" s="583"/>
      <c r="Z20" s="586">
        <f>IF(T20="","",ROUND((T20-S20),2))</f>
        <v>0.92</v>
      </c>
      <c r="AA20" s="586"/>
      <c r="AB20" s="586">
        <f>IF(P20="","",(Z20+AB18))</f>
        <v>5.34</v>
      </c>
      <c r="AC20" s="586"/>
      <c r="AD20" s="602"/>
      <c r="AE20" s="603"/>
      <c r="AF20" s="603"/>
      <c r="AG20" s="605">
        <f>IF(P20="","",($Q$40*Z20))</f>
        <v>7015.92</v>
      </c>
      <c r="AH20" s="606"/>
      <c r="AI20" s="607"/>
      <c r="AJ20" s="563"/>
      <c r="AK20" s="634"/>
      <c r="AL20" s="634"/>
      <c r="AM20" s="634"/>
      <c r="AN20" s="634"/>
      <c r="AO20" s="635"/>
      <c r="AP20" s="569"/>
      <c r="AQ20" s="570"/>
      <c r="AR20" s="570"/>
      <c r="AS20" s="570"/>
      <c r="AT20" s="571"/>
      <c r="AU20" s="572"/>
      <c r="AV20" s="573"/>
    </row>
    <row r="21" spans="1:48" ht="8.1" customHeight="1" x14ac:dyDescent="0.2">
      <c r="A21" s="613"/>
      <c r="B21" s="614"/>
      <c r="C21" s="615"/>
      <c r="D21" s="616"/>
      <c r="E21" s="596"/>
      <c r="F21" s="596"/>
      <c r="G21" s="617"/>
      <c r="H21" s="599"/>
      <c r="I21" s="92"/>
      <c r="J21" s="92"/>
      <c r="K21" s="599"/>
      <c r="L21" s="599"/>
      <c r="M21" s="572"/>
      <c r="N21" s="572"/>
      <c r="O21" s="572"/>
      <c r="P21" s="572"/>
      <c r="Q21" s="572"/>
      <c r="R21" s="629"/>
      <c r="S21" s="630"/>
      <c r="T21" s="631"/>
      <c r="U21" s="583"/>
      <c r="V21" s="583"/>
      <c r="W21" s="583"/>
      <c r="X21" s="583"/>
      <c r="Y21" s="583"/>
      <c r="Z21" s="586"/>
      <c r="AA21" s="586"/>
      <c r="AB21" s="586"/>
      <c r="AC21" s="586"/>
      <c r="AD21" s="604"/>
      <c r="AE21" s="604"/>
      <c r="AF21" s="604"/>
      <c r="AG21" s="608"/>
      <c r="AH21" s="609"/>
      <c r="AI21" s="610"/>
      <c r="AJ21" s="636"/>
      <c r="AK21" s="637"/>
      <c r="AL21" s="637"/>
      <c r="AM21" s="637"/>
      <c r="AN21" s="637"/>
      <c r="AO21" s="638"/>
      <c r="AP21" s="627"/>
      <c r="AQ21" s="627"/>
      <c r="AR21" s="627"/>
      <c r="AS21" s="627"/>
      <c r="AT21" s="572"/>
      <c r="AU21" s="572"/>
      <c r="AV21" s="573"/>
    </row>
    <row r="22" spans="1:48" ht="8.1" customHeight="1" x14ac:dyDescent="0.2">
      <c r="A22" s="639"/>
      <c r="B22" s="640"/>
      <c r="C22" s="563"/>
      <c r="D22" s="592"/>
      <c r="E22" s="595" t="str">
        <f>IF(A22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2" s="596"/>
      <c r="G22" s="598" t="s">
        <v>744</v>
      </c>
      <c r="H22" s="599"/>
      <c r="I22" s="92"/>
      <c r="J22" s="92"/>
      <c r="K22" s="598" t="s">
        <v>744</v>
      </c>
      <c r="L22" s="599"/>
      <c r="M22" s="576" t="s">
        <v>939</v>
      </c>
      <c r="N22" s="572"/>
      <c r="O22" s="572"/>
      <c r="P22" s="576" t="s">
        <v>941</v>
      </c>
      <c r="Q22" s="572"/>
      <c r="R22" s="577" t="e">
        <f>IF(P22="","",(ROUND(C22*E22,2)))</f>
        <v>#VALUE!</v>
      </c>
      <c r="S22" s="579">
        <f>IF(M22="","",((M22-RIGHT(M22,2))/100)+(RIGHT(M22,2)/60))</f>
        <v>18.133333333333333</v>
      </c>
      <c r="T22" s="581">
        <f>IF(P22="","",((P22-RIGHT(P22,2))/100)+(RIGHT(P22,2)/60))</f>
        <v>19.166666666666668</v>
      </c>
      <c r="U22" s="633" t="str">
        <f>IF(P22="","",(INT(Z22)&amp;" + "&amp;ROUND((Z22-INT(Z22))*60,0)))</f>
        <v>1 + 2</v>
      </c>
      <c r="V22" s="596"/>
      <c r="W22" s="596"/>
      <c r="X22" s="596"/>
      <c r="Y22" s="596"/>
      <c r="Z22" s="586">
        <f>IF(T22="","",ROUND((T22-S22),2))</f>
        <v>1.03</v>
      </c>
      <c r="AA22" s="632"/>
      <c r="AB22" s="586">
        <f>IF(P22="","",(Z22+AB20))</f>
        <v>6.37</v>
      </c>
      <c r="AC22" s="632"/>
      <c r="AD22" s="602"/>
      <c r="AE22" s="603"/>
      <c r="AF22" s="603"/>
      <c r="AG22" s="605">
        <f>IF(P22="","",($Q$40*Z22))</f>
        <v>7854.7800000000007</v>
      </c>
      <c r="AH22" s="606"/>
      <c r="AI22" s="607"/>
      <c r="AJ22" s="563"/>
      <c r="AK22" s="634"/>
      <c r="AL22" s="634"/>
      <c r="AM22" s="634"/>
      <c r="AN22" s="634"/>
      <c r="AO22" s="635"/>
      <c r="AP22" s="569"/>
      <c r="AQ22" s="570"/>
      <c r="AR22" s="570"/>
      <c r="AS22" s="570"/>
      <c r="AT22" s="571"/>
      <c r="AU22" s="572"/>
      <c r="AV22" s="573"/>
    </row>
    <row r="23" spans="1:48" ht="8.1" customHeight="1" x14ac:dyDescent="0.2">
      <c r="A23" s="613"/>
      <c r="B23" s="614"/>
      <c r="C23" s="615"/>
      <c r="D23" s="616"/>
      <c r="E23" s="596"/>
      <c r="F23" s="596"/>
      <c r="G23" s="617"/>
      <c r="H23" s="599"/>
      <c r="I23" s="92"/>
      <c r="J23" s="92"/>
      <c r="K23" s="617"/>
      <c r="L23" s="599"/>
      <c r="M23" s="572"/>
      <c r="N23" s="572"/>
      <c r="O23" s="572"/>
      <c r="P23" s="572"/>
      <c r="Q23" s="572"/>
      <c r="R23" s="629"/>
      <c r="S23" s="630"/>
      <c r="T23" s="631"/>
      <c r="U23" s="596"/>
      <c r="V23" s="596"/>
      <c r="W23" s="596"/>
      <c r="X23" s="596"/>
      <c r="Y23" s="596"/>
      <c r="Z23" s="632"/>
      <c r="AA23" s="632"/>
      <c r="AB23" s="632"/>
      <c r="AC23" s="632"/>
      <c r="AD23" s="604"/>
      <c r="AE23" s="604"/>
      <c r="AF23" s="604"/>
      <c r="AG23" s="608"/>
      <c r="AH23" s="609"/>
      <c r="AI23" s="610"/>
      <c r="AJ23" s="636"/>
      <c r="AK23" s="637"/>
      <c r="AL23" s="637"/>
      <c r="AM23" s="637"/>
      <c r="AN23" s="637"/>
      <c r="AO23" s="638"/>
      <c r="AP23" s="627"/>
      <c r="AQ23" s="627"/>
      <c r="AR23" s="627"/>
      <c r="AS23" s="627"/>
      <c r="AT23" s="572"/>
      <c r="AU23" s="572"/>
      <c r="AV23" s="573"/>
    </row>
    <row r="24" spans="1:48" ht="8.1" customHeight="1" x14ac:dyDescent="0.2">
      <c r="A24" s="611"/>
      <c r="B24" s="612"/>
      <c r="C24" s="563"/>
      <c r="D24" s="592"/>
      <c r="E24" s="595" t="str">
        <f>IF(A24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4" s="596"/>
      <c r="G24" s="598"/>
      <c r="H24" s="599"/>
      <c r="I24" s="92"/>
      <c r="J24" s="92"/>
      <c r="K24" s="571"/>
      <c r="L24" s="599"/>
      <c r="M24" s="576"/>
      <c r="N24" s="572"/>
      <c r="O24" s="572"/>
      <c r="P24" s="576"/>
      <c r="Q24" s="572"/>
      <c r="R24" s="577" t="str">
        <f>IF(P24="","",(ROUND(C24*E24,2)))</f>
        <v/>
      </c>
      <c r="S24" s="579" t="str">
        <f>IF(M24="","",((M24-RIGHT(M24,2))/100)+(RIGHT(M24,2)/60))</f>
        <v/>
      </c>
      <c r="T24" s="581" t="str">
        <f>IF(P24="","",((P24-RIGHT(P24,2))/100)+(RIGHT(P24,2)/60))</f>
        <v/>
      </c>
      <c r="U24" s="633" t="str">
        <f>IF(P24="","",(INT(Z24)&amp;" + "&amp;ROUND((Z24-INT(Z24))*60,0)))</f>
        <v/>
      </c>
      <c r="V24" s="596"/>
      <c r="W24" s="596"/>
      <c r="X24" s="596"/>
      <c r="Y24" s="596"/>
      <c r="Z24" s="586" t="str">
        <f>IF(T24="","",ROUND((T24-S24),2))</f>
        <v/>
      </c>
      <c r="AA24" s="632"/>
      <c r="AB24" s="586" t="str">
        <f>IF(P24="","",(Z24+AB22))</f>
        <v/>
      </c>
      <c r="AC24" s="632"/>
      <c r="AD24" s="602"/>
      <c r="AE24" s="603"/>
      <c r="AF24" s="603"/>
      <c r="AG24" s="605" t="str">
        <f>IF(P24="","",($Q$40*Z24))</f>
        <v/>
      </c>
      <c r="AH24" s="606"/>
      <c r="AI24" s="607"/>
      <c r="AJ24" s="563"/>
      <c r="AK24" s="564"/>
      <c r="AL24" s="564"/>
      <c r="AM24" s="564"/>
      <c r="AN24" s="564"/>
      <c r="AO24" s="565"/>
      <c r="AP24" s="569"/>
      <c r="AQ24" s="570"/>
      <c r="AR24" s="570"/>
      <c r="AS24" s="570"/>
      <c r="AT24" s="571"/>
      <c r="AU24" s="572"/>
      <c r="AV24" s="573"/>
    </row>
    <row r="25" spans="1:48" ht="8.1" customHeight="1" x14ac:dyDescent="0.2">
      <c r="A25" s="613"/>
      <c r="B25" s="614"/>
      <c r="C25" s="615"/>
      <c r="D25" s="616"/>
      <c r="E25" s="596"/>
      <c r="F25" s="596"/>
      <c r="G25" s="617"/>
      <c r="H25" s="599"/>
      <c r="I25" s="92"/>
      <c r="J25" s="92"/>
      <c r="K25" s="599"/>
      <c r="L25" s="599"/>
      <c r="M25" s="572"/>
      <c r="N25" s="572"/>
      <c r="O25" s="572"/>
      <c r="P25" s="572"/>
      <c r="Q25" s="572"/>
      <c r="R25" s="629"/>
      <c r="S25" s="630"/>
      <c r="T25" s="631"/>
      <c r="U25" s="596"/>
      <c r="V25" s="596"/>
      <c r="W25" s="596"/>
      <c r="X25" s="596"/>
      <c r="Y25" s="596"/>
      <c r="Z25" s="632"/>
      <c r="AA25" s="632"/>
      <c r="AB25" s="632"/>
      <c r="AC25" s="632"/>
      <c r="AD25" s="604"/>
      <c r="AE25" s="604"/>
      <c r="AF25" s="604"/>
      <c r="AG25" s="608"/>
      <c r="AH25" s="609"/>
      <c r="AI25" s="610"/>
      <c r="AJ25" s="626"/>
      <c r="AK25" s="627"/>
      <c r="AL25" s="627"/>
      <c r="AM25" s="627"/>
      <c r="AN25" s="627"/>
      <c r="AO25" s="628"/>
      <c r="AP25" s="627"/>
      <c r="AQ25" s="627"/>
      <c r="AR25" s="627"/>
      <c r="AS25" s="627"/>
      <c r="AT25" s="572"/>
      <c r="AU25" s="572"/>
      <c r="AV25" s="573"/>
    </row>
    <row r="26" spans="1:48" ht="8.1" customHeight="1" x14ac:dyDescent="0.2">
      <c r="A26" s="611"/>
      <c r="B26" s="612"/>
      <c r="C26" s="563"/>
      <c r="D26" s="592"/>
      <c r="E26" s="595" t="str">
        <f>IF(A26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6" s="596"/>
      <c r="G26" s="598"/>
      <c r="H26" s="599"/>
      <c r="I26" s="92"/>
      <c r="J26" s="92"/>
      <c r="K26" s="571"/>
      <c r="L26" s="599"/>
      <c r="M26" s="576"/>
      <c r="N26" s="572"/>
      <c r="O26" s="572"/>
      <c r="P26" s="576"/>
      <c r="Q26" s="572"/>
      <c r="R26" s="577" t="str">
        <f>IF(P26="","",(ROUND(C26*E26,2)))</f>
        <v/>
      </c>
      <c r="S26" s="579" t="str">
        <f>IF(M26="","",((M26-RIGHT(M26,2))/100)+(RIGHT(M26,2)/60))</f>
        <v/>
      </c>
      <c r="T26" s="581" t="str">
        <f>IF(P26="","",((P26-RIGHT(P26,2))/100)+(RIGHT(P26,2)/60))</f>
        <v/>
      </c>
      <c r="U26" s="583" t="str">
        <f>IF(P26="","",(INT(Z26)&amp;" + "&amp;ROUND((Z26-INT(Z26))*60,0)))</f>
        <v/>
      </c>
      <c r="V26" s="583"/>
      <c r="W26" s="583"/>
      <c r="X26" s="583"/>
      <c r="Y26" s="583"/>
      <c r="Z26" s="586" t="str">
        <f>IF(T26="","",ROUND((T26-S26),2))</f>
        <v/>
      </c>
      <c r="AA26" s="586"/>
      <c r="AB26" s="586" t="str">
        <f>IF(P26="","",(Z26+AB24))</f>
        <v/>
      </c>
      <c r="AC26" s="586"/>
      <c r="AD26" s="602"/>
      <c r="AE26" s="603"/>
      <c r="AF26" s="603"/>
      <c r="AG26" s="605" t="str">
        <f>IF(P26="","",($Q$40*Z26))</f>
        <v/>
      </c>
      <c r="AH26" s="606"/>
      <c r="AI26" s="607"/>
      <c r="AJ26" s="563"/>
      <c r="AK26" s="564"/>
      <c r="AL26" s="564"/>
      <c r="AM26" s="564"/>
      <c r="AN26" s="564"/>
      <c r="AO26" s="565"/>
      <c r="AP26" s="569"/>
      <c r="AQ26" s="570"/>
      <c r="AR26" s="570"/>
      <c r="AS26" s="570"/>
      <c r="AT26" s="571"/>
      <c r="AU26" s="572"/>
      <c r="AV26" s="573"/>
    </row>
    <row r="27" spans="1:48" ht="8.1" customHeight="1" x14ac:dyDescent="0.2">
      <c r="A27" s="613"/>
      <c r="B27" s="614"/>
      <c r="C27" s="615"/>
      <c r="D27" s="616"/>
      <c r="E27" s="596"/>
      <c r="F27" s="596"/>
      <c r="G27" s="617"/>
      <c r="H27" s="599"/>
      <c r="I27" s="92"/>
      <c r="J27" s="92"/>
      <c r="K27" s="599"/>
      <c r="L27" s="599"/>
      <c r="M27" s="572"/>
      <c r="N27" s="572"/>
      <c r="O27" s="572"/>
      <c r="P27" s="572"/>
      <c r="Q27" s="572"/>
      <c r="R27" s="629"/>
      <c r="S27" s="630"/>
      <c r="T27" s="631"/>
      <c r="U27" s="583"/>
      <c r="V27" s="583"/>
      <c r="W27" s="583"/>
      <c r="X27" s="583"/>
      <c r="Y27" s="583"/>
      <c r="Z27" s="586"/>
      <c r="AA27" s="586"/>
      <c r="AB27" s="586"/>
      <c r="AC27" s="586"/>
      <c r="AD27" s="604"/>
      <c r="AE27" s="604"/>
      <c r="AF27" s="604"/>
      <c r="AG27" s="608"/>
      <c r="AH27" s="609"/>
      <c r="AI27" s="610"/>
      <c r="AJ27" s="626"/>
      <c r="AK27" s="627"/>
      <c r="AL27" s="627"/>
      <c r="AM27" s="627"/>
      <c r="AN27" s="627"/>
      <c r="AO27" s="628"/>
      <c r="AP27" s="627"/>
      <c r="AQ27" s="627"/>
      <c r="AR27" s="627"/>
      <c r="AS27" s="627"/>
      <c r="AT27" s="572"/>
      <c r="AU27" s="572"/>
      <c r="AV27" s="573"/>
    </row>
    <row r="28" spans="1:48" ht="8.1" customHeight="1" x14ac:dyDescent="0.2">
      <c r="A28" s="611"/>
      <c r="B28" s="612"/>
      <c r="C28" s="563"/>
      <c r="D28" s="592"/>
      <c r="E28" s="595" t="str">
        <f>IF(A28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8" s="596"/>
      <c r="G28" s="598"/>
      <c r="H28" s="599"/>
      <c r="I28" s="92"/>
      <c r="J28" s="92"/>
      <c r="K28" s="571"/>
      <c r="L28" s="599"/>
      <c r="M28" s="576"/>
      <c r="N28" s="572"/>
      <c r="O28" s="572"/>
      <c r="P28" s="576"/>
      <c r="Q28" s="572"/>
      <c r="R28" s="577" t="str">
        <f>IF(P28="","",(ROUND(C28*E28,2)))</f>
        <v/>
      </c>
      <c r="S28" s="579" t="str">
        <f>IF(M28="","",((M28-RIGHT(M28,2))/100)+(RIGHT(M28,2)/60))</f>
        <v/>
      </c>
      <c r="T28" s="581" t="str">
        <f>IF(P28="","",((P28-RIGHT(P28,2))/100)+(RIGHT(P28,2)/60))</f>
        <v/>
      </c>
      <c r="U28" s="583" t="str">
        <f>IF(P28="","",(INT(Z28)&amp;" + "&amp;ROUND((Z28-INT(Z28))*60,0)))</f>
        <v/>
      </c>
      <c r="V28" s="583"/>
      <c r="W28" s="583"/>
      <c r="X28" s="583"/>
      <c r="Y28" s="583"/>
      <c r="Z28" s="586" t="str">
        <f>IF(T28="","",ROUND((T28-S28),2))</f>
        <v/>
      </c>
      <c r="AA28" s="586"/>
      <c r="AB28" s="586" t="str">
        <f>IF(P28="","",(Z28+AB26))</f>
        <v/>
      </c>
      <c r="AC28" s="586"/>
      <c r="AD28" s="602"/>
      <c r="AE28" s="603"/>
      <c r="AF28" s="603"/>
      <c r="AG28" s="605" t="str">
        <f>IF(P28="","",($Q$40*Z28))</f>
        <v/>
      </c>
      <c r="AH28" s="606"/>
      <c r="AI28" s="607"/>
      <c r="AJ28" s="563"/>
      <c r="AK28" s="564"/>
      <c r="AL28" s="564"/>
      <c r="AM28" s="564"/>
      <c r="AN28" s="564"/>
      <c r="AO28" s="565"/>
      <c r="AP28" s="569"/>
      <c r="AQ28" s="570"/>
      <c r="AR28" s="570"/>
      <c r="AS28" s="570"/>
      <c r="AT28" s="571"/>
      <c r="AU28" s="572"/>
      <c r="AV28" s="573"/>
    </row>
    <row r="29" spans="1:48" ht="8.1" customHeight="1" x14ac:dyDescent="0.2">
      <c r="A29" s="613"/>
      <c r="B29" s="614"/>
      <c r="C29" s="615"/>
      <c r="D29" s="616"/>
      <c r="E29" s="596"/>
      <c r="F29" s="596"/>
      <c r="G29" s="617"/>
      <c r="H29" s="599"/>
      <c r="I29" s="92"/>
      <c r="J29" s="92"/>
      <c r="K29" s="599"/>
      <c r="L29" s="599"/>
      <c r="M29" s="572"/>
      <c r="N29" s="572"/>
      <c r="O29" s="572"/>
      <c r="P29" s="572"/>
      <c r="Q29" s="572"/>
      <c r="R29" s="629"/>
      <c r="S29" s="630"/>
      <c r="T29" s="631"/>
      <c r="U29" s="583"/>
      <c r="V29" s="583"/>
      <c r="W29" s="583"/>
      <c r="X29" s="583"/>
      <c r="Y29" s="583"/>
      <c r="Z29" s="586"/>
      <c r="AA29" s="586"/>
      <c r="AB29" s="586"/>
      <c r="AC29" s="586"/>
      <c r="AD29" s="604"/>
      <c r="AE29" s="604"/>
      <c r="AF29" s="604"/>
      <c r="AG29" s="608"/>
      <c r="AH29" s="609"/>
      <c r="AI29" s="610"/>
      <c r="AJ29" s="626"/>
      <c r="AK29" s="627"/>
      <c r="AL29" s="627"/>
      <c r="AM29" s="627"/>
      <c r="AN29" s="627"/>
      <c r="AO29" s="628"/>
      <c r="AP29" s="627"/>
      <c r="AQ29" s="627"/>
      <c r="AR29" s="627"/>
      <c r="AS29" s="627"/>
      <c r="AT29" s="572"/>
      <c r="AU29" s="572"/>
      <c r="AV29" s="573"/>
    </row>
    <row r="30" spans="1:48" ht="8.1" customHeight="1" x14ac:dyDescent="0.2">
      <c r="A30" s="611"/>
      <c r="B30" s="612"/>
      <c r="C30" s="563"/>
      <c r="D30" s="592"/>
      <c r="E30" s="595" t="str">
        <f>IF(A30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0" s="596"/>
      <c r="G30" s="598"/>
      <c r="H30" s="599"/>
      <c r="I30" s="92"/>
      <c r="J30" s="92"/>
      <c r="K30" s="571"/>
      <c r="L30" s="599"/>
      <c r="M30" s="576"/>
      <c r="N30" s="572"/>
      <c r="O30" s="572"/>
      <c r="P30" s="576"/>
      <c r="Q30" s="572"/>
      <c r="R30" s="577" t="str">
        <f>IF(P30="","",(ROUND(C30*E30,2)))</f>
        <v/>
      </c>
      <c r="S30" s="579" t="str">
        <f>IF(M30="","",((M30-RIGHT(M30,2))/100)+(RIGHT(M30,2)/60))</f>
        <v/>
      </c>
      <c r="T30" s="581" t="str">
        <f>IF(P30="","",((P30-RIGHT(P30,2))/100)+(RIGHT(P30,2)/60))</f>
        <v/>
      </c>
      <c r="U30" s="583" t="str">
        <f>IF(P30="","",(INT(Z30)&amp;" + "&amp;ROUND((Z30-INT(Z30))*60,0)))</f>
        <v/>
      </c>
      <c r="V30" s="583"/>
      <c r="W30" s="583"/>
      <c r="X30" s="583"/>
      <c r="Y30" s="583"/>
      <c r="Z30" s="586" t="str">
        <f>IF(T30="","",ROUND((T30-S30),2))</f>
        <v/>
      </c>
      <c r="AA30" s="586"/>
      <c r="AB30" s="586" t="str">
        <f>IF(P30="","",(Z30+AB28))</f>
        <v/>
      </c>
      <c r="AC30" s="586"/>
      <c r="AD30" s="602"/>
      <c r="AE30" s="603"/>
      <c r="AF30" s="603"/>
      <c r="AG30" s="605" t="str">
        <f>IF(P30="","",($Q$40*Z30))</f>
        <v/>
      </c>
      <c r="AH30" s="606"/>
      <c r="AI30" s="607"/>
      <c r="AJ30" s="563"/>
      <c r="AK30" s="564"/>
      <c r="AL30" s="564"/>
      <c r="AM30" s="564"/>
      <c r="AN30" s="564"/>
      <c r="AO30" s="565"/>
      <c r="AP30" s="569"/>
      <c r="AQ30" s="570"/>
      <c r="AR30" s="570"/>
      <c r="AS30" s="570"/>
      <c r="AT30" s="571"/>
      <c r="AU30" s="572"/>
      <c r="AV30" s="573"/>
    </row>
    <row r="31" spans="1:48" ht="8.1" customHeight="1" x14ac:dyDescent="0.2">
      <c r="A31" s="613"/>
      <c r="B31" s="614"/>
      <c r="C31" s="615"/>
      <c r="D31" s="616"/>
      <c r="E31" s="596"/>
      <c r="F31" s="596"/>
      <c r="G31" s="617"/>
      <c r="H31" s="599"/>
      <c r="I31" s="92"/>
      <c r="J31" s="92"/>
      <c r="K31" s="599"/>
      <c r="L31" s="599"/>
      <c r="M31" s="572"/>
      <c r="N31" s="572"/>
      <c r="O31" s="572"/>
      <c r="P31" s="572"/>
      <c r="Q31" s="572"/>
      <c r="R31" s="629"/>
      <c r="S31" s="630"/>
      <c r="T31" s="631"/>
      <c r="U31" s="583"/>
      <c r="V31" s="583"/>
      <c r="W31" s="583"/>
      <c r="X31" s="583"/>
      <c r="Y31" s="583"/>
      <c r="Z31" s="586"/>
      <c r="AA31" s="586"/>
      <c r="AB31" s="586"/>
      <c r="AC31" s="586"/>
      <c r="AD31" s="604"/>
      <c r="AE31" s="604"/>
      <c r="AF31" s="604"/>
      <c r="AG31" s="608"/>
      <c r="AH31" s="609"/>
      <c r="AI31" s="610"/>
      <c r="AJ31" s="626"/>
      <c r="AK31" s="627"/>
      <c r="AL31" s="627"/>
      <c r="AM31" s="627"/>
      <c r="AN31" s="627"/>
      <c r="AO31" s="628"/>
      <c r="AP31" s="627"/>
      <c r="AQ31" s="627"/>
      <c r="AR31" s="627"/>
      <c r="AS31" s="627"/>
      <c r="AT31" s="572"/>
      <c r="AU31" s="572"/>
      <c r="AV31" s="573"/>
    </row>
    <row r="32" spans="1:48" ht="8.1" customHeight="1" x14ac:dyDescent="0.2">
      <c r="A32" s="611"/>
      <c r="B32" s="612"/>
      <c r="C32" s="563"/>
      <c r="D32" s="592"/>
      <c r="E32" s="595" t="str">
        <f>IF(A32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2" s="596"/>
      <c r="G32" s="598"/>
      <c r="H32" s="599"/>
      <c r="I32" s="92"/>
      <c r="J32" s="92"/>
      <c r="K32" s="571"/>
      <c r="L32" s="599"/>
      <c r="M32" s="576"/>
      <c r="N32" s="572"/>
      <c r="O32" s="572"/>
      <c r="P32" s="576"/>
      <c r="Q32" s="572"/>
      <c r="R32" s="577" t="str">
        <f>IF(P32="","",(ROUND(C32*E32,2)))</f>
        <v/>
      </c>
      <c r="S32" s="579" t="str">
        <f>IF(M32="","",((M32-RIGHT(M32,2))/100)+(RIGHT(M32,2)/60))</f>
        <v/>
      </c>
      <c r="T32" s="581" t="str">
        <f>IF(P32="","",((P32-RIGHT(P32,2))/100)+(RIGHT(P32,2)/60))</f>
        <v/>
      </c>
      <c r="U32" s="583" t="str">
        <f>IF(P32="","",(INT(Z32)&amp;" + "&amp;ROUND((Z32-INT(Z32))*60,0)))</f>
        <v/>
      </c>
      <c r="V32" s="583"/>
      <c r="W32" s="583"/>
      <c r="X32" s="584"/>
      <c r="Y32" s="584"/>
      <c r="Z32" s="586" t="str">
        <f>IF(T32="","",ROUND((T32-S32),2))</f>
        <v/>
      </c>
      <c r="AA32" s="586"/>
      <c r="AB32" s="586" t="str">
        <f>IF(P32="","",(Z32+AB30))</f>
        <v/>
      </c>
      <c r="AC32" s="586"/>
      <c r="AD32" s="602"/>
      <c r="AE32" s="603"/>
      <c r="AF32" s="603"/>
      <c r="AG32" s="605" t="str">
        <f>IF(P32="","",($Q$40*Z32))</f>
        <v/>
      </c>
      <c r="AH32" s="606"/>
      <c r="AI32" s="607"/>
      <c r="AJ32" s="563"/>
      <c r="AK32" s="564"/>
      <c r="AL32" s="564"/>
      <c r="AM32" s="564"/>
      <c r="AN32" s="564"/>
      <c r="AO32" s="565"/>
      <c r="AP32" s="569"/>
      <c r="AQ32" s="570"/>
      <c r="AR32" s="570"/>
      <c r="AS32" s="570"/>
      <c r="AT32" s="571"/>
      <c r="AU32" s="572"/>
      <c r="AV32" s="573"/>
    </row>
    <row r="33" spans="1:50" ht="8.1" customHeight="1" x14ac:dyDescent="0.2">
      <c r="A33" s="613"/>
      <c r="B33" s="614"/>
      <c r="C33" s="615"/>
      <c r="D33" s="616"/>
      <c r="E33" s="596"/>
      <c r="F33" s="596"/>
      <c r="G33" s="617"/>
      <c r="H33" s="599"/>
      <c r="I33" s="92"/>
      <c r="J33" s="92"/>
      <c r="K33" s="599"/>
      <c r="L33" s="599"/>
      <c r="M33" s="572"/>
      <c r="N33" s="572"/>
      <c r="O33" s="572"/>
      <c r="P33" s="572"/>
      <c r="Q33" s="572"/>
      <c r="R33" s="629"/>
      <c r="S33" s="630"/>
      <c r="T33" s="631"/>
      <c r="U33" s="584"/>
      <c r="V33" s="584"/>
      <c r="W33" s="584"/>
      <c r="X33" s="584"/>
      <c r="Y33" s="584"/>
      <c r="Z33" s="586"/>
      <c r="AA33" s="586"/>
      <c r="AB33" s="586"/>
      <c r="AC33" s="586"/>
      <c r="AD33" s="604"/>
      <c r="AE33" s="604"/>
      <c r="AF33" s="604"/>
      <c r="AG33" s="608"/>
      <c r="AH33" s="609"/>
      <c r="AI33" s="610"/>
      <c r="AJ33" s="626"/>
      <c r="AK33" s="627"/>
      <c r="AL33" s="627"/>
      <c r="AM33" s="627"/>
      <c r="AN33" s="627"/>
      <c r="AO33" s="628"/>
      <c r="AP33" s="627"/>
      <c r="AQ33" s="627"/>
      <c r="AR33" s="627"/>
      <c r="AS33" s="627"/>
      <c r="AT33" s="572"/>
      <c r="AU33" s="572"/>
      <c r="AV33" s="573"/>
    </row>
    <row r="34" spans="1:50" ht="8.1" customHeight="1" x14ac:dyDescent="0.2">
      <c r="A34" s="588"/>
      <c r="B34" s="589"/>
      <c r="C34" s="563"/>
      <c r="D34" s="592"/>
      <c r="E34" s="595" t="str">
        <f>IF(A34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4" s="596"/>
      <c r="G34" s="598"/>
      <c r="H34" s="599"/>
      <c r="I34" s="92"/>
      <c r="J34" s="92"/>
      <c r="K34" s="571"/>
      <c r="L34" s="599"/>
      <c r="M34" s="576"/>
      <c r="N34" s="572"/>
      <c r="O34" s="572"/>
      <c r="P34" s="576"/>
      <c r="Q34" s="572"/>
      <c r="R34" s="577" t="str">
        <f>IF(P34="","",(ROUND(C34*E34,2)))</f>
        <v/>
      </c>
      <c r="S34" s="579" t="str">
        <f>IF(M34="","",((M34-RIGHT(M34,2))/100)+(RIGHT(M34,2)/60))</f>
        <v/>
      </c>
      <c r="T34" s="581" t="str">
        <f>IF(P34="","",((P34-RIGHT(P34,2))/100)+(RIGHT(P34,2)/60))</f>
        <v/>
      </c>
      <c r="U34" s="583" t="str">
        <f>IF(P34="","",(INT(Z34)&amp;" + "&amp;ROUND((Z34-INT(Z34))*60,0)))</f>
        <v/>
      </c>
      <c r="V34" s="583"/>
      <c r="W34" s="583"/>
      <c r="X34" s="584"/>
      <c r="Y34" s="584"/>
      <c r="Z34" s="586" t="str">
        <f>IF(T34="","",ROUND((T34-S34),2))</f>
        <v/>
      </c>
      <c r="AA34" s="586"/>
      <c r="AB34" s="586" t="str">
        <f>IF(P34="","",(Z34+AB32))</f>
        <v/>
      </c>
      <c r="AC34" s="586"/>
      <c r="AD34" s="618"/>
      <c r="AE34" s="604"/>
      <c r="AF34" s="604"/>
      <c r="AG34" s="620" t="str">
        <f>IF(P34="","",($Q$40*Z34))</f>
        <v/>
      </c>
      <c r="AH34" s="621"/>
      <c r="AI34" s="622"/>
      <c r="AJ34" s="563"/>
      <c r="AK34" s="564"/>
      <c r="AL34" s="564"/>
      <c r="AM34" s="564"/>
      <c r="AN34" s="564"/>
      <c r="AO34" s="565"/>
      <c r="AP34" s="569"/>
      <c r="AQ34" s="570"/>
      <c r="AR34" s="570"/>
      <c r="AS34" s="570"/>
      <c r="AT34" s="571"/>
      <c r="AU34" s="572"/>
      <c r="AV34" s="573"/>
    </row>
    <row r="35" spans="1:50" ht="8.1" customHeight="1" thickBot="1" x14ac:dyDescent="0.25">
      <c r="A35" s="590"/>
      <c r="B35" s="591"/>
      <c r="C35" s="593"/>
      <c r="D35" s="594"/>
      <c r="E35" s="597"/>
      <c r="F35" s="597"/>
      <c r="G35" s="600"/>
      <c r="H35" s="601"/>
      <c r="I35" s="99"/>
      <c r="J35" s="99"/>
      <c r="K35" s="601"/>
      <c r="L35" s="601"/>
      <c r="M35" s="574"/>
      <c r="N35" s="574"/>
      <c r="O35" s="574"/>
      <c r="P35" s="574"/>
      <c r="Q35" s="574"/>
      <c r="R35" s="578"/>
      <c r="S35" s="580"/>
      <c r="T35" s="582"/>
      <c r="U35" s="585"/>
      <c r="V35" s="585"/>
      <c r="W35" s="585"/>
      <c r="X35" s="585"/>
      <c r="Y35" s="585"/>
      <c r="Z35" s="587"/>
      <c r="AA35" s="587"/>
      <c r="AB35" s="587"/>
      <c r="AC35" s="587"/>
      <c r="AD35" s="619"/>
      <c r="AE35" s="619"/>
      <c r="AF35" s="619"/>
      <c r="AG35" s="623"/>
      <c r="AH35" s="624"/>
      <c r="AI35" s="625"/>
      <c r="AJ35" s="566"/>
      <c r="AK35" s="567"/>
      <c r="AL35" s="567"/>
      <c r="AM35" s="567"/>
      <c r="AN35" s="567"/>
      <c r="AO35" s="568"/>
      <c r="AP35" s="567"/>
      <c r="AQ35" s="567"/>
      <c r="AR35" s="567"/>
      <c r="AS35" s="567"/>
      <c r="AT35" s="574"/>
      <c r="AU35" s="574"/>
      <c r="AV35" s="575"/>
    </row>
    <row r="36" spans="1:50" s="24" customFormat="1" ht="13.5" customHeight="1" thickBot="1" x14ac:dyDescent="0.25">
      <c r="A36" s="539"/>
      <c r="B36" s="540"/>
      <c r="C36" s="541" t="str">
        <f>IF(C12="","",(SUM(C12:C34)))</f>
        <v/>
      </c>
      <c r="D36" s="542"/>
      <c r="E36" s="542"/>
      <c r="F36" s="226">
        <f>IF($Q$8="  "," ",VLOOKUP($Q$8,TBDATA!$A$3:$N$90,8,0))</f>
        <v>0</v>
      </c>
      <c r="G36" s="226">
        <f>IF($Q$8="  "," ",VLOOKUP($Q$8,TBDATA!$A$3:$N$90,10,0))</f>
        <v>0</v>
      </c>
      <c r="H36" s="226">
        <f>IF($Q$8="  "," ",VLOOKUP($Q$8,TBDATA!$A$3:$N$90,12))</f>
        <v>0</v>
      </c>
      <c r="I36" s="348"/>
      <c r="J36" s="348"/>
      <c r="K36" s="191" t="s">
        <v>111</v>
      </c>
      <c r="L36" s="348"/>
      <c r="M36" s="348"/>
      <c r="N36" s="543">
        <f>IF(C2="","",C2)</f>
        <v>41036</v>
      </c>
      <c r="O36" s="544"/>
      <c r="P36" s="544"/>
      <c r="Q36" s="544"/>
      <c r="R36" s="34"/>
      <c r="S36" s="25">
        <f>IF(A39="","",((A39-RIGHT(A39,2))/100)+(RIGHT(A39,2)/60))</f>
        <v>9</v>
      </c>
      <c r="T36" s="25">
        <f>IF(E39="","",((E39-RIGHT(E39,2))/100)+(RIGHT(E39,2)/60))</f>
        <v>18</v>
      </c>
      <c r="U36" s="545" t="str">
        <f>IF(AB36="","",(INT(AB36)&amp;" + "&amp;ROUND((AB36-INT(AB36))*60,0)))</f>
        <v>6 + 22</v>
      </c>
      <c r="V36" s="546"/>
      <c r="W36" s="546"/>
      <c r="X36" s="547"/>
      <c r="Y36" s="547"/>
      <c r="Z36" s="548">
        <f>IF(P12="","",(ROUND(SUM(Z12:AA35),2)))</f>
        <v>6.37</v>
      </c>
      <c r="AA36" s="549"/>
      <c r="AB36" s="550">
        <f>IF(P12="","",(ROUND(Z36,2)))</f>
        <v>6.37</v>
      </c>
      <c r="AC36" s="551"/>
      <c r="AD36" s="551"/>
      <c r="AE36" s="561"/>
      <c r="AF36" s="561"/>
      <c r="AG36" s="562">
        <f>IF(AG12="","",(SUM(AG12:AI35)))</f>
        <v>48577.62</v>
      </c>
      <c r="AH36" s="547"/>
      <c r="AI36" s="547"/>
      <c r="AJ36" s="547"/>
      <c r="AK36" s="561"/>
      <c r="AL36" s="561"/>
      <c r="AM36" s="561"/>
      <c r="AN36" s="561"/>
      <c r="AO36" s="561"/>
      <c r="AP36" s="561"/>
      <c r="AQ36" s="561"/>
      <c r="AR36" s="561"/>
      <c r="AS36" s="561"/>
      <c r="AT36" s="561"/>
      <c r="AU36" s="561"/>
      <c r="AV36" s="561"/>
    </row>
    <row r="37" spans="1:50" ht="17.25" customHeight="1" thickBot="1" x14ac:dyDescent="0.25">
      <c r="A37" s="521" t="s">
        <v>125</v>
      </c>
      <c r="B37" s="522"/>
      <c r="C37" s="522"/>
      <c r="D37" s="522"/>
      <c r="E37" s="522"/>
      <c r="F37" s="522"/>
      <c r="G37" s="522"/>
      <c r="H37" s="523"/>
      <c r="I37" s="343"/>
      <c r="J37" s="343"/>
      <c r="K37" s="521" t="s">
        <v>126</v>
      </c>
      <c r="L37" s="522"/>
      <c r="M37" s="522"/>
      <c r="N37" s="522"/>
      <c r="O37" s="522"/>
      <c r="P37" s="522"/>
      <c r="Q37" s="522"/>
      <c r="R37" s="522"/>
      <c r="S37" s="522"/>
      <c r="T37" s="522"/>
      <c r="U37" s="523"/>
      <c r="V37" s="343"/>
      <c r="W37" s="343"/>
      <c r="X37" s="524" t="s">
        <v>17</v>
      </c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5"/>
      <c r="AL37" s="526" t="b">
        <f>IF(G5="Sunday",1,IF(G5="Monday",2,IF(G5="Tuesday",3,IF(G5="Wednesday",4,IF(G5="Thursday",5,IF(G5="Friday",6,IF(G5="Saturday",7)))))))</f>
        <v>0</v>
      </c>
      <c r="AM37" s="527"/>
      <c r="AN37" s="527"/>
      <c r="AO37" s="527"/>
      <c r="AP37" s="527"/>
      <c r="AQ37" s="527"/>
      <c r="AR37" s="528"/>
      <c r="AS37" s="529" t="s">
        <v>127</v>
      </c>
      <c r="AT37" s="530"/>
      <c r="AU37" s="530"/>
      <c r="AV37" s="531"/>
    </row>
    <row r="38" spans="1:50" s="26" customFormat="1" ht="24.95" customHeight="1" thickBot="1" x14ac:dyDescent="0.25">
      <c r="A38" s="535" t="s">
        <v>15</v>
      </c>
      <c r="B38" s="536"/>
      <c r="C38" s="536"/>
      <c r="D38" s="536"/>
      <c r="E38" s="537" t="s">
        <v>16</v>
      </c>
      <c r="F38" s="536"/>
      <c r="G38" s="536"/>
      <c r="H38" s="538"/>
      <c r="I38" s="83"/>
      <c r="J38" s="83"/>
      <c r="K38" s="552" t="s">
        <v>15</v>
      </c>
      <c r="L38" s="553"/>
      <c r="M38" s="553"/>
      <c r="N38" s="553"/>
      <c r="O38" s="554" t="s">
        <v>16</v>
      </c>
      <c r="P38" s="555"/>
      <c r="Q38" s="555"/>
      <c r="R38" s="555"/>
      <c r="S38" s="555"/>
      <c r="T38" s="555"/>
      <c r="U38" s="556"/>
      <c r="V38" s="84" t="str">
        <f>IF(K39="","",((K39-RIGHT(K39,2))/100)+(RIGHT(K39,2)/60))</f>
        <v/>
      </c>
      <c r="W38" s="84" t="str">
        <f>IF(O39="","",((O39-RIGHT(O39,2))/100)+(RIGHT(O39,2)/60))</f>
        <v/>
      </c>
      <c r="X38" s="557" t="s">
        <v>15</v>
      </c>
      <c r="Y38" s="558"/>
      <c r="Z38" s="558"/>
      <c r="AA38" s="559"/>
      <c r="AB38" s="12"/>
      <c r="AC38" s="344" t="s">
        <v>16</v>
      </c>
      <c r="AD38" s="12"/>
      <c r="AE38" s="560" t="s">
        <v>18</v>
      </c>
      <c r="AF38" s="558"/>
      <c r="AG38" s="558"/>
      <c r="AH38" s="559"/>
      <c r="AI38" s="560" t="s">
        <v>19</v>
      </c>
      <c r="AJ38" s="558"/>
      <c r="AK38" s="558"/>
      <c r="AL38" s="558"/>
      <c r="AM38" s="558"/>
      <c r="AN38" s="559"/>
      <c r="AO38" s="560" t="s">
        <v>20</v>
      </c>
      <c r="AP38" s="558"/>
      <c r="AQ38" s="558"/>
      <c r="AR38" s="559"/>
      <c r="AS38" s="532"/>
      <c r="AT38" s="533"/>
      <c r="AU38" s="533"/>
      <c r="AV38" s="534"/>
      <c r="AX38" s="21"/>
    </row>
    <row r="39" spans="1:50" ht="24.95" customHeight="1" thickBot="1" x14ac:dyDescent="0.25">
      <c r="A39" s="510" t="s">
        <v>894</v>
      </c>
      <c r="B39" s="511"/>
      <c r="C39" s="511"/>
      <c r="D39" s="512"/>
      <c r="E39" s="513" t="s">
        <v>895</v>
      </c>
      <c r="F39" s="511"/>
      <c r="G39" s="511"/>
      <c r="H39" s="514"/>
      <c r="I39" s="54">
        <f>IF(A39="","",((A39-RIGHT(A39,2))/100)+(RIGHT(A39,2)/60))</f>
        <v>9</v>
      </c>
      <c r="J39" s="54">
        <f>IF(E39="","",((E39-RIGHT(E39,2))/100)+(RIGHT(E39,2)/60))</f>
        <v>18</v>
      </c>
      <c r="K39" s="515"/>
      <c r="L39" s="516"/>
      <c r="M39" s="516"/>
      <c r="N39" s="516"/>
      <c r="O39" s="513"/>
      <c r="P39" s="511"/>
      <c r="Q39" s="511"/>
      <c r="R39" s="511"/>
      <c r="S39" s="511"/>
      <c r="T39" s="511"/>
      <c r="U39" s="514"/>
      <c r="V39" s="102" t="str">
        <f>IF(X39="","",((X39-RIGHT(X39,2))/100)+(RIGHT(X39,2)/60))</f>
        <v/>
      </c>
      <c r="W39" s="102" t="str">
        <f>IF(AB39="","",((AB39-RIGHT(AB39,2))/100)+(RIGHT(AB39,2)/60))</f>
        <v/>
      </c>
      <c r="X39" s="510"/>
      <c r="Y39" s="517"/>
      <c r="Z39" s="490"/>
      <c r="AA39" s="491"/>
      <c r="AB39" s="518"/>
      <c r="AC39" s="519"/>
      <c r="AD39" s="520"/>
      <c r="AE39" s="486" t="str">
        <f>IF($W$39="","",($W$39-$V$39))</f>
        <v/>
      </c>
      <c r="AF39" s="487"/>
      <c r="AG39" s="487"/>
      <c r="AH39" s="488"/>
      <c r="AI39" s="489"/>
      <c r="AJ39" s="490"/>
      <c r="AK39" s="490"/>
      <c r="AL39" s="490"/>
      <c r="AM39" s="490"/>
      <c r="AN39" s="491"/>
      <c r="AO39" s="492" t="str">
        <f>IF($AB$39="","",VLOOKUP(Y4,ATDATA!$A$3:$W$61,7)*(AI39*AE39))</f>
        <v/>
      </c>
      <c r="AP39" s="493"/>
      <c r="AQ39" s="493"/>
      <c r="AR39" s="493"/>
      <c r="AS39" s="494" t="str">
        <f>IF($Y$4="","",VLOOKUP($Y$4,ATDATA!$A$3:$X$86,23,0))</f>
        <v>?</v>
      </c>
      <c r="AT39" s="495"/>
      <c r="AU39" s="495"/>
      <c r="AV39" s="496"/>
      <c r="AW39" s="103"/>
      <c r="AX39" s="103"/>
    </row>
    <row r="40" spans="1:50" ht="20.100000000000001" customHeight="1" x14ac:dyDescent="0.2">
      <c r="A40" s="497" t="s">
        <v>128</v>
      </c>
      <c r="B40" s="498"/>
      <c r="C40" s="498"/>
      <c r="D40" s="498"/>
      <c r="E40" s="498"/>
      <c r="F40" s="499">
        <f>IF($Y$4="","",IF($C$2&lt;$AS$39,VLOOKUP($Y$4,ATDATA!$A$3:$W$86,5,0),VLOOKUP($Y$4,ATDATA!$A$3:$X$86,22,0)))</f>
        <v>0</v>
      </c>
      <c r="G40" s="500"/>
      <c r="H40" s="500"/>
      <c r="I40" s="161"/>
      <c r="J40" s="161"/>
      <c r="K40" s="501" t="s">
        <v>201</v>
      </c>
      <c r="L40" s="502"/>
      <c r="M40" s="502"/>
      <c r="N40" s="502"/>
      <c r="O40" s="502"/>
      <c r="P40" s="502"/>
      <c r="Q40" s="503">
        <f>IF($Y$4="","",VLOOKUP($Y$4,ATDATA!$A$3:$U$86,6,0))</f>
        <v>7626</v>
      </c>
      <c r="R40" s="504"/>
      <c r="S40" s="504"/>
      <c r="T40" s="504">
        <f>IF($K$12="","",VLOOKUP($Y$4,ATDATA!$A$3:$U$61,7))</f>
        <v>0</v>
      </c>
      <c r="U40" s="504"/>
      <c r="V40" s="504"/>
      <c r="W40" s="504">
        <f>IF($K$12="","",VLOOKUP($Y$4,ATDATA!$A$3:$U$61,7))</f>
        <v>0</v>
      </c>
      <c r="X40" s="504"/>
      <c r="Y40" s="505"/>
      <c r="Z40" s="506" t="s">
        <v>112</v>
      </c>
      <c r="AA40" s="507"/>
      <c r="AB40" s="508"/>
      <c r="AC40" s="508"/>
      <c r="AD40" s="508"/>
      <c r="AE40" s="508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8"/>
      <c r="AQ40" s="508"/>
      <c r="AR40" s="508"/>
      <c r="AS40" s="508"/>
      <c r="AT40" s="508"/>
      <c r="AU40" s="508"/>
      <c r="AV40" s="509"/>
      <c r="AW40" s="27"/>
      <c r="AX40" s="21"/>
    </row>
    <row r="41" spans="1:50" ht="18" customHeight="1" thickBot="1" x14ac:dyDescent="0.25">
      <c r="A41" s="437" t="s">
        <v>60</v>
      </c>
      <c r="B41" s="438"/>
      <c r="C41" s="438"/>
      <c r="D41" s="438"/>
      <c r="E41" s="438"/>
      <c r="F41" s="462">
        <f>Z36</f>
        <v>6.37</v>
      </c>
      <c r="G41" s="463"/>
      <c r="H41" s="463"/>
      <c r="I41" s="159"/>
      <c r="J41" s="159"/>
      <c r="K41" s="444" t="s">
        <v>200</v>
      </c>
      <c r="L41" s="464"/>
      <c r="M41" s="464"/>
      <c r="N41" s="464"/>
      <c r="O41" s="464"/>
      <c r="P41" s="464"/>
      <c r="Q41" s="465">
        <f>IF(Y4="","",($AG$36))</f>
        <v>48577.62</v>
      </c>
      <c r="R41" s="466"/>
      <c r="S41" s="466"/>
      <c r="T41" s="466"/>
      <c r="U41" s="466"/>
      <c r="V41" s="466"/>
      <c r="W41" s="466"/>
      <c r="X41" s="466"/>
      <c r="Y41" s="467"/>
      <c r="Z41" s="468">
        <f>IF($Y$4="","",(SUM(F43,Q41,Q42,Q43,Q44,Q46)))</f>
        <v>48577.62</v>
      </c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70"/>
    </row>
    <row r="42" spans="1:50" ht="21" customHeight="1" x14ac:dyDescent="0.2">
      <c r="A42" s="437" t="s">
        <v>61</v>
      </c>
      <c r="B42" s="445"/>
      <c r="C42" s="445"/>
      <c r="D42" s="445"/>
      <c r="E42" s="445"/>
      <c r="F42" s="471" t="str">
        <f>IF($W$39="","",($W$39-$V$39))</f>
        <v/>
      </c>
      <c r="G42" s="466"/>
      <c r="H42" s="466"/>
      <c r="I42" s="159"/>
      <c r="J42" s="159"/>
      <c r="K42" s="444" t="s">
        <v>199</v>
      </c>
      <c r="L42" s="464"/>
      <c r="M42" s="464"/>
      <c r="N42" s="464"/>
      <c r="O42" s="464"/>
      <c r="P42" s="464"/>
      <c r="Q42" s="465" t="str">
        <f>IF(A12="","",(SUM($R$12:$R$34)))</f>
        <v/>
      </c>
      <c r="R42" s="466"/>
      <c r="S42" s="466"/>
      <c r="T42" s="466"/>
      <c r="U42" s="466"/>
      <c r="V42" s="466"/>
      <c r="W42" s="466"/>
      <c r="X42" s="466"/>
      <c r="Y42" s="467"/>
      <c r="Z42" s="472" t="s">
        <v>134</v>
      </c>
      <c r="AA42" s="473"/>
      <c r="AB42" s="474"/>
      <c r="AC42" s="477" t="s">
        <v>104</v>
      </c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78"/>
    </row>
    <row r="43" spans="1:50" ht="20.25" customHeight="1" thickBot="1" x14ac:dyDescent="0.25">
      <c r="A43" s="482" t="s">
        <v>174</v>
      </c>
      <c r="B43" s="445"/>
      <c r="C43" s="445"/>
      <c r="D43" s="445"/>
      <c r="E43" s="445"/>
      <c r="F43" s="483" t="str">
        <f>IF(Y4="","",($AO$39))</f>
        <v/>
      </c>
      <c r="G43" s="466"/>
      <c r="H43" s="466"/>
      <c r="I43" s="159"/>
      <c r="J43" s="159"/>
      <c r="K43" s="444" t="s">
        <v>175</v>
      </c>
      <c r="L43" s="464"/>
      <c r="M43" s="464"/>
      <c r="N43" s="464"/>
      <c r="O43" s="464"/>
      <c r="P43" s="464"/>
      <c r="Q43" s="484"/>
      <c r="R43" s="484"/>
      <c r="S43" s="484"/>
      <c r="T43" s="484"/>
      <c r="U43" s="484"/>
      <c r="V43" s="484"/>
      <c r="W43" s="484"/>
      <c r="X43" s="484"/>
      <c r="Y43" s="485"/>
      <c r="Z43" s="475"/>
      <c r="AA43" s="475"/>
      <c r="AB43" s="476"/>
      <c r="AC43" s="479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1"/>
    </row>
    <row r="44" spans="1:50" ht="15" customHeight="1" x14ac:dyDescent="0.2">
      <c r="A44" s="437" t="s">
        <v>62</v>
      </c>
      <c r="B44" s="438"/>
      <c r="C44" s="438"/>
      <c r="D44" s="438"/>
      <c r="E44" s="438"/>
      <c r="F44" s="441" t="str">
        <f>IF(Y4="","",(C36))</f>
        <v/>
      </c>
      <c r="G44" s="442"/>
      <c r="H44" s="442"/>
      <c r="I44" s="162"/>
      <c r="J44" s="162"/>
      <c r="K44" s="444" t="s">
        <v>202</v>
      </c>
      <c r="L44" s="445"/>
      <c r="M44" s="445"/>
      <c r="N44" s="445"/>
      <c r="O44" s="445"/>
      <c r="P44" s="445"/>
      <c r="Q44" s="446"/>
      <c r="R44" s="447"/>
      <c r="S44" s="447"/>
      <c r="T44" s="447"/>
      <c r="U44" s="447"/>
      <c r="V44" s="447"/>
      <c r="W44" s="447"/>
      <c r="X44" s="447"/>
      <c r="Y44" s="448"/>
      <c r="Z44" s="451">
        <f>IF($C$2="","",IF(G5="NO OFF",C2-6,(C2+(WEEKDAY(C2)&gt;=AL37)*7-WEEKDAY(C2)+AL37)-7))</f>
        <v>41030</v>
      </c>
      <c r="AA44" s="397"/>
      <c r="AB44" s="452"/>
      <c r="AC44" s="433">
        <f>IF($C$2="","",Z44+1)</f>
        <v>41031</v>
      </c>
      <c r="AD44" s="434"/>
      <c r="AE44" s="435"/>
      <c r="AF44" s="420">
        <f>IF($C$2="","",Z44+2)</f>
        <v>41032</v>
      </c>
      <c r="AG44" s="434"/>
      <c r="AH44" s="435"/>
      <c r="AI44" s="420">
        <f>IF($C$2="","",Z44+3)</f>
        <v>41033</v>
      </c>
      <c r="AJ44" s="434"/>
      <c r="AK44" s="435"/>
      <c r="AL44" s="420">
        <f>IF($C$2="","",Z44+4)</f>
        <v>41034</v>
      </c>
      <c r="AM44" s="434"/>
      <c r="AN44" s="435"/>
      <c r="AO44" s="420">
        <f>IF($C$2="","",Z44+5)</f>
        <v>41035</v>
      </c>
      <c r="AP44" s="434"/>
      <c r="AQ44" s="435"/>
      <c r="AR44" s="420">
        <f>IF($C$2="","",Z44+6)</f>
        <v>41036</v>
      </c>
      <c r="AS44" s="436"/>
      <c r="AT44" s="420" t="s">
        <v>105</v>
      </c>
      <c r="AU44" s="421"/>
      <c r="AV44" s="422"/>
    </row>
    <row r="45" spans="1:50" ht="15" customHeight="1" thickBot="1" x14ac:dyDescent="0.25">
      <c r="A45" s="439"/>
      <c r="B45" s="440"/>
      <c r="C45" s="440"/>
      <c r="D45" s="440"/>
      <c r="E45" s="440"/>
      <c r="F45" s="443"/>
      <c r="G45" s="443"/>
      <c r="H45" s="443"/>
      <c r="I45" s="163"/>
      <c r="J45" s="163"/>
      <c r="K45" s="440"/>
      <c r="L45" s="440"/>
      <c r="M45" s="440"/>
      <c r="N45" s="440"/>
      <c r="O45" s="440"/>
      <c r="P45" s="440"/>
      <c r="Q45" s="449"/>
      <c r="R45" s="449"/>
      <c r="S45" s="449"/>
      <c r="T45" s="449"/>
      <c r="U45" s="449"/>
      <c r="V45" s="449"/>
      <c r="W45" s="449"/>
      <c r="X45" s="449"/>
      <c r="Y45" s="450"/>
      <c r="Z45" s="426" t="str">
        <f>IF(Y4="","",IF(Z44="","",(TEXT(Z44,"ddd"))))</f>
        <v>Tue</v>
      </c>
      <c r="AA45" s="427"/>
      <c r="AB45" s="428"/>
      <c r="AC45" s="429" t="str">
        <f>IF(AC44="","",(TEXT(AC44,"ddd")))</f>
        <v>Wed</v>
      </c>
      <c r="AD45" s="354"/>
      <c r="AE45" s="430"/>
      <c r="AF45" s="431" t="str">
        <f>IF(AF44="","",(TEXT(AF44,"ddd")))</f>
        <v>Thu</v>
      </c>
      <c r="AG45" s="354"/>
      <c r="AH45" s="430"/>
      <c r="AI45" s="431" t="str">
        <f>IF(AI44="","",(TEXT(AI44,"ddd")))</f>
        <v>Fri</v>
      </c>
      <c r="AJ45" s="354"/>
      <c r="AK45" s="430"/>
      <c r="AL45" s="431" t="str">
        <f>IF(AL44="","",(TEXT(AL44,"ddd")))</f>
        <v>Sat</v>
      </c>
      <c r="AM45" s="354"/>
      <c r="AN45" s="430"/>
      <c r="AO45" s="431" t="str">
        <f>IF(AO44="","",(TEXT(AO44,"ddd")))</f>
        <v>Sun</v>
      </c>
      <c r="AP45" s="354"/>
      <c r="AQ45" s="430"/>
      <c r="AR45" s="431" t="str">
        <f>IF(AR44="","",(TEXT(AR44,"ddd")))</f>
        <v>Mon</v>
      </c>
      <c r="AS45" s="432"/>
      <c r="AT45" s="423"/>
      <c r="AU45" s="424"/>
      <c r="AV45" s="425"/>
    </row>
    <row r="46" spans="1:50" ht="15" customHeight="1" x14ac:dyDescent="0.2">
      <c r="A46" s="413" t="s">
        <v>117</v>
      </c>
      <c r="B46" s="414"/>
      <c r="C46" s="414"/>
      <c r="D46" s="417" t="s">
        <v>384</v>
      </c>
      <c r="E46" s="418"/>
      <c r="F46" s="418"/>
      <c r="G46" s="453"/>
      <c r="H46" s="455" t="str">
        <f>IF($Q$8="","Cost    Per    1000",IF($A$48="PL","Cost Per Landing","Cost      Per    1000"))</f>
        <v>Cost      Per    1000</v>
      </c>
      <c r="I46" s="418"/>
      <c r="J46" s="418"/>
      <c r="K46" s="418"/>
      <c r="L46" s="418"/>
      <c r="M46" s="455">
        <f>IF($Q$8="","",VLOOKUP($Q$8,TBDATA!$A$3:$N$130,13,0))</f>
        <v>0</v>
      </c>
      <c r="N46" s="418"/>
      <c r="O46" s="418"/>
      <c r="P46" s="418"/>
      <c r="Q46" s="456" t="str">
        <f>IF(M46="","",(IF(G46="","$0.00",IF(M47="LANDING",G46*M46,IF(M47&lt;&gt;"LANDING",G46*M47)))))</f>
        <v>$0.00</v>
      </c>
      <c r="R46" s="457"/>
      <c r="S46" s="457"/>
      <c r="T46" s="457"/>
      <c r="U46" s="457"/>
      <c r="V46" s="457"/>
      <c r="W46" s="457"/>
      <c r="X46" s="457"/>
      <c r="Y46" s="458"/>
      <c r="Z46" s="398" t="s">
        <v>135</v>
      </c>
      <c r="AA46" s="398"/>
      <c r="AB46" s="399"/>
      <c r="AC46" s="402" t="e">
        <f ca="1">IF($Y$4="","",IF($AC$44=$C$2,$AB$36,IF($AC$44&gt;$C$2,"",OFFSET(FLIGHTTIME!$A$2,MATCH('M8'!$Y$4,FLIGHTTIME!$A$3:$A$53,0),MATCH('M8'!$AC$44,FLIGHTTIME!$B$2:$FO$2,0)))))</f>
        <v>#N/A</v>
      </c>
      <c r="AD46" s="384"/>
      <c r="AE46" s="384"/>
      <c r="AF46" s="404" t="e">
        <f ca="1">IF($Y$4="","",IF($AF$44=$C$2,$AB$36,IF($AF$44&gt;$C$2,"",OFFSET(FLIGHTTIME!$A$2,MATCH('M8'!$Y$4,FLIGHTTIME!$A$3:$A$53,0),MATCH('M8'!$AF$44,FLIGHTTIME!$B$2:$FO$2,0)))))</f>
        <v>#N/A</v>
      </c>
      <c r="AG46" s="405"/>
      <c r="AH46" s="405"/>
      <c r="AI46" s="404" t="e">
        <f ca="1">IF($Y$4="","",IF($AI$44=$C$2,$AB$36,IF($AI$44&gt;$C$2,"",OFFSET(FLIGHTTIME!$A$2,MATCH('M8'!$Y$4,FLIGHTTIME!$A$3:$A$53,0),MATCH('M8'!$AI$44,FLIGHTTIME!$B$2:$FO$2,0)))))</f>
        <v>#N/A</v>
      </c>
      <c r="AJ46" s="405"/>
      <c r="AK46" s="405"/>
      <c r="AL46" s="379" t="e">
        <f ca="1">IF($Y$4="","",IF($AL$44=$C$2,$AB$36,IF($AL$44&gt;$C$2,"",OFFSET(FLIGHTTIME!$A$2,MATCH('M8'!$Y$4,FLIGHTTIME!$A$3:$A$53,0),MATCH('M8'!$AL$44,FLIGHTTIME!$B$2:$FO$2,0)))))</f>
        <v>#N/A</v>
      </c>
      <c r="AM46" s="384"/>
      <c r="AN46" s="380"/>
      <c r="AO46" s="407" t="e">
        <f ca="1">IF($Y$4="","",IF($AO$44=$C$2,$AB$36,IF($AO$44&gt;$C$2,"",OFFSET(FLIGHTTIME!$A$2,MATCH('M8'!$Y$4,FLIGHTTIME!$A$3:$A$53,0),MATCH('M8'!$AO$44,FLIGHTTIME!$B$2:$FO$2,0)))))</f>
        <v>#N/A</v>
      </c>
      <c r="AP46" s="408"/>
      <c r="AQ46" s="409"/>
      <c r="AR46" s="379">
        <f ca="1">IF($Y$4="","",IF($AR$44=$C$2,$AB$36,IF($AR$44&gt;$C$2,"",OFFSET(FLIGHTTIME!$A$2,MATCH('M8'!$Y$4,FLIGHTTIME!$A$3:$A$53,0),MATCH('M8'!$AR$44,FLIGHTTIME!$B$2:$FO$2,0)))))</f>
        <v>6.37</v>
      </c>
      <c r="AS46" s="380"/>
      <c r="AT46" s="383" t="e">
        <f ca="1">IF($Y$4="","",SUM(AC46:AR46))</f>
        <v>#N/A</v>
      </c>
      <c r="AU46" s="384"/>
      <c r="AV46" s="385"/>
    </row>
    <row r="47" spans="1:50" ht="11.25" customHeight="1" thickBot="1" x14ac:dyDescent="0.25">
      <c r="A47" s="415"/>
      <c r="B47" s="416"/>
      <c r="C47" s="416"/>
      <c r="D47" s="419"/>
      <c r="E47" s="419"/>
      <c r="F47" s="419"/>
      <c r="G47" s="454"/>
      <c r="H47" s="419"/>
      <c r="I47" s="419"/>
      <c r="J47" s="419"/>
      <c r="K47" s="419"/>
      <c r="L47" s="419"/>
      <c r="M47" s="388">
        <f>IF($Y$4="","",IF($A$48="PT",ROUND(VLOOKUP($Y$4,ATDATA!$A$3:$X$86,21,0)/1000,2)*M46,IF($A$48="PL","LANDING",ROUND(VLOOKUP($Y$4,ATDATA!$A$3:$X$86,21,0)/1000,2)*M46)))</f>
        <v>0</v>
      </c>
      <c r="N47" s="389"/>
      <c r="O47" s="389"/>
      <c r="P47" s="389"/>
      <c r="Q47" s="459"/>
      <c r="R47" s="460"/>
      <c r="S47" s="460"/>
      <c r="T47" s="460"/>
      <c r="U47" s="460"/>
      <c r="V47" s="460"/>
      <c r="W47" s="460"/>
      <c r="X47" s="460"/>
      <c r="Y47" s="461"/>
      <c r="Z47" s="400"/>
      <c r="AA47" s="400"/>
      <c r="AB47" s="401"/>
      <c r="AC47" s="403"/>
      <c r="AD47" s="386"/>
      <c r="AE47" s="386"/>
      <c r="AF47" s="406"/>
      <c r="AG47" s="406"/>
      <c r="AH47" s="406"/>
      <c r="AI47" s="406"/>
      <c r="AJ47" s="406"/>
      <c r="AK47" s="406"/>
      <c r="AL47" s="381"/>
      <c r="AM47" s="386"/>
      <c r="AN47" s="382"/>
      <c r="AO47" s="410"/>
      <c r="AP47" s="411"/>
      <c r="AQ47" s="412"/>
      <c r="AR47" s="381"/>
      <c r="AS47" s="382"/>
      <c r="AT47" s="381"/>
      <c r="AU47" s="386"/>
      <c r="AV47" s="387"/>
    </row>
    <row r="48" spans="1:50" s="28" customFormat="1" ht="6.75" customHeight="1" x14ac:dyDescent="0.2">
      <c r="A48" s="390">
        <f>IF($Q$8="  ","PT",VLOOKUP($Q$8,TBDATA!$A$3:$U$77,8))</f>
        <v>0</v>
      </c>
      <c r="B48" s="390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2"/>
      <c r="R48" s="392"/>
      <c r="S48" s="392"/>
      <c r="T48" s="392"/>
      <c r="U48" s="392"/>
      <c r="V48" s="392"/>
      <c r="W48" s="392"/>
      <c r="X48" s="392"/>
      <c r="Y48" s="392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47"/>
    </row>
    <row r="49" spans="1:48" s="29" customFormat="1" ht="20.100000000000001" customHeight="1" x14ac:dyDescent="0.2">
      <c r="A49" s="394" t="s">
        <v>27</v>
      </c>
      <c r="B49" s="395"/>
      <c r="C49" s="395"/>
      <c r="D49" s="395"/>
      <c r="E49" s="396" t="str">
        <f>IF(Y4="","",VLOOKUP($Y$4,ATDATA!$A$3:$X$86,13,0))</f>
        <v>Modular Airbone Firefighting System</v>
      </c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58" t="s">
        <v>22</v>
      </c>
      <c r="AA49" s="359"/>
      <c r="AB49" s="359"/>
      <c r="AC49" s="369" t="str">
        <f>IF(Y4="","",VLOOKUP($Y$4,ATDATA!$A$3:$X$86,14,0))</f>
        <v>008</v>
      </c>
      <c r="AD49" s="377"/>
      <c r="AE49" s="358" t="s">
        <v>57</v>
      </c>
      <c r="AF49" s="364"/>
      <c r="AG49" s="364"/>
      <c r="AH49" s="364"/>
      <c r="AI49" s="364"/>
      <c r="AJ49" s="369" t="str">
        <f>IF(Y4="","",VLOOKUP($Y$4,ATDATA!$A$3:$X$86,11,0))</f>
        <v xml:space="preserve">North Carolina Air National Guard </v>
      </c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70"/>
      <c r="AV49" s="371"/>
    </row>
    <row r="50" spans="1:48" s="29" customFormat="1" ht="20.100000000000001" customHeight="1" x14ac:dyDescent="0.2">
      <c r="A50" s="358" t="s">
        <v>55</v>
      </c>
      <c r="B50" s="372"/>
      <c r="C50" s="372"/>
      <c r="D50" s="372"/>
      <c r="E50" s="369" t="str">
        <f>IF(Y4="","",VLOOKUP($Y$4,ATDATA!$A$3:$X$86,12,0))</f>
        <v>Lockheed</v>
      </c>
      <c r="F50" s="373"/>
      <c r="G50" s="373"/>
      <c r="H50" s="373"/>
      <c r="I50" s="373"/>
      <c r="J50" s="373"/>
      <c r="K50" s="373"/>
      <c r="L50" s="373"/>
      <c r="M50" s="374" t="s">
        <v>63</v>
      </c>
      <c r="N50" s="375"/>
      <c r="O50" s="375"/>
      <c r="P50" s="369" t="str">
        <f>IF(Y4="","",VLOOKUP($Y$4,ATDATA!$A$3:$X$86,2,0))</f>
        <v>C130H</v>
      </c>
      <c r="Q50" s="376"/>
      <c r="R50" s="376"/>
      <c r="S50" s="376"/>
      <c r="T50" s="376"/>
      <c r="U50" s="376"/>
      <c r="V50" s="376"/>
      <c r="W50" s="376"/>
      <c r="X50" s="376"/>
      <c r="Y50" s="377"/>
      <c r="Z50" s="340" t="s">
        <v>58</v>
      </c>
      <c r="AA50" s="341"/>
      <c r="AB50" s="341"/>
      <c r="AC50" s="341"/>
      <c r="AD50" s="341"/>
      <c r="AE50" s="341"/>
      <c r="AF50" s="341"/>
      <c r="AG50" s="342"/>
      <c r="AH50" s="378" t="str">
        <f>IF($Q$8="","",VLOOKUP($Q$8,TBDATA!$A$3:$N$130,2,0))</f>
        <v>DONALDSON AIR CENTER (GREENVILLE)</v>
      </c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7"/>
    </row>
    <row r="51" spans="1:48" ht="20.100000000000001" customHeight="1" x14ac:dyDescent="0.2">
      <c r="A51" s="358" t="s">
        <v>56</v>
      </c>
      <c r="B51" s="359"/>
      <c r="C51" s="359"/>
      <c r="D51" s="359"/>
      <c r="E51" s="360"/>
      <c r="F51" s="361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3"/>
      <c r="Z51" s="358" t="s">
        <v>59</v>
      </c>
      <c r="AA51" s="359"/>
      <c r="AB51" s="359"/>
      <c r="AC51" s="359"/>
      <c r="AD51" s="359"/>
      <c r="AE51" s="364"/>
      <c r="AF51" s="364"/>
      <c r="AG51" s="364"/>
      <c r="AH51" s="361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3"/>
    </row>
    <row r="52" spans="1:48" ht="20.100000000000001" customHeight="1" x14ac:dyDescent="0.2">
      <c r="A52" s="365" t="s">
        <v>376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7" t="s">
        <v>713</v>
      </c>
      <c r="AS52" s="368"/>
      <c r="AT52" s="368"/>
      <c r="AU52" s="368"/>
      <c r="AV52" s="368"/>
    </row>
    <row r="53" spans="1:48" x14ac:dyDescent="0.2">
      <c r="A53" s="349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</row>
    <row r="54" spans="1:48" x14ac:dyDescent="0.2">
      <c r="A54" s="350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</row>
    <row r="55" spans="1:48" x14ac:dyDescent="0.2">
      <c r="A55" s="350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</row>
    <row r="56" spans="1:48" s="24" customFormat="1" ht="9.75" customHeight="1" x14ac:dyDescent="0.2">
      <c r="A56" s="350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</row>
    <row r="57" spans="1:48" s="24" customFormat="1" ht="11.1" customHeight="1" x14ac:dyDescent="0.2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</row>
    <row r="58" spans="1:48" ht="16.5" customHeight="1" x14ac:dyDescent="0.2">
      <c r="A58" s="351" t="s">
        <v>21</v>
      </c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2"/>
      <c r="W58" s="352"/>
      <c r="X58" s="352"/>
      <c r="Y58" s="353" t="str">
        <f>IF($Q$8="","",VLOOKUP($Q$8,TBDATA!$A$3:$N$130,3,0))</f>
        <v>Darlene Hall</v>
      </c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1" t="s">
        <v>54</v>
      </c>
      <c r="AL58" s="351"/>
      <c r="AM58" s="355"/>
      <c r="AN58" s="356">
        <f>IF(C2="","",C2)</f>
        <v>41036</v>
      </c>
      <c r="AO58" s="357"/>
      <c r="AP58" s="357"/>
      <c r="AQ58" s="357"/>
      <c r="AR58" s="357"/>
      <c r="AS58" s="357"/>
      <c r="AT58" s="357"/>
      <c r="AU58" s="357"/>
      <c r="AV58" s="357"/>
    </row>
    <row r="59" spans="1:48" ht="6.75" customHeight="1" x14ac:dyDescent="0.2">
      <c r="AF59" s="72"/>
    </row>
    <row r="60" spans="1:48" x14ac:dyDescent="0.2">
      <c r="AF60" s="73"/>
    </row>
  </sheetData>
  <sheetProtection sheet="1" objects="1" scenarios="1"/>
  <mergeCells count="393">
    <mergeCell ref="A1:AV1"/>
    <mergeCell ref="A2:B3"/>
    <mergeCell ref="C2:G2"/>
    <mergeCell ref="H2:X3"/>
    <mergeCell ref="Y2:AD3"/>
    <mergeCell ref="AE2:AK3"/>
    <mergeCell ref="AL2:AV3"/>
    <mergeCell ref="C3:G3"/>
    <mergeCell ref="A6:C6"/>
    <mergeCell ref="D6:L6"/>
    <mergeCell ref="M6:N6"/>
    <mergeCell ref="O6:Z6"/>
    <mergeCell ref="AA6:AH6"/>
    <mergeCell ref="AI6:AV6"/>
    <mergeCell ref="AL4:AV4"/>
    <mergeCell ref="A5:F5"/>
    <mergeCell ref="G5:L5"/>
    <mergeCell ref="M5:Q5"/>
    <mergeCell ref="U5:Z5"/>
    <mergeCell ref="AA5:AD5"/>
    <mergeCell ref="AE5:AI5"/>
    <mergeCell ref="AJ5:AM5"/>
    <mergeCell ref="AN5:AV5"/>
    <mergeCell ref="A4:D4"/>
    <mergeCell ref="E4:G4"/>
    <mergeCell ref="H4:N4"/>
    <mergeCell ref="O4:U4"/>
    <mergeCell ref="Y4:Z4"/>
    <mergeCell ref="AA4:AK4"/>
    <mergeCell ref="AO7:AP7"/>
    <mergeCell ref="AQ7:AS7"/>
    <mergeCell ref="AT7:AV7"/>
    <mergeCell ref="A8:P8"/>
    <mergeCell ref="Q8:Z8"/>
    <mergeCell ref="AA8:AC8"/>
    <mergeCell ref="AD8:AH8"/>
    <mergeCell ref="AK8:AN8"/>
    <mergeCell ref="AO8:AP8"/>
    <mergeCell ref="AQ8:AS8"/>
    <mergeCell ref="A7:P7"/>
    <mergeCell ref="Q7:Z7"/>
    <mergeCell ref="AA7:AC7"/>
    <mergeCell ref="AD7:AH7"/>
    <mergeCell ref="AI7:AJ8"/>
    <mergeCell ref="AK7:AN7"/>
    <mergeCell ref="AT8:AV8"/>
    <mergeCell ref="A9:AS9"/>
    <mergeCell ref="AT9:AV9"/>
    <mergeCell ref="A10:B11"/>
    <mergeCell ref="C10:F10"/>
    <mergeCell ref="G10:L11"/>
    <mergeCell ref="M10:Q10"/>
    <mergeCell ref="R10:R11"/>
    <mergeCell ref="S10:S11"/>
    <mergeCell ref="T10:T11"/>
    <mergeCell ref="AP10:AS11"/>
    <mergeCell ref="AT10:AV11"/>
    <mergeCell ref="C11:D11"/>
    <mergeCell ref="E11:F11"/>
    <mergeCell ref="M11:O11"/>
    <mergeCell ref="P11:Q11"/>
    <mergeCell ref="U10:Y11"/>
    <mergeCell ref="Z10:AA11"/>
    <mergeCell ref="AB10:AC11"/>
    <mergeCell ref="AD10:AF11"/>
    <mergeCell ref="AG10:AI11"/>
    <mergeCell ref="AJ10:AO11"/>
    <mergeCell ref="AJ12:AO13"/>
    <mergeCell ref="AP12:AS13"/>
    <mergeCell ref="AT12:AV13"/>
    <mergeCell ref="P12:Q13"/>
    <mergeCell ref="R12:R13"/>
    <mergeCell ref="S12:S13"/>
    <mergeCell ref="T12:T13"/>
    <mergeCell ref="U12:Y13"/>
    <mergeCell ref="Z12:AA13"/>
    <mergeCell ref="A14:B15"/>
    <mergeCell ref="C14:D15"/>
    <mergeCell ref="E14:F15"/>
    <mergeCell ref="G14:H15"/>
    <mergeCell ref="K14:L15"/>
    <mergeCell ref="M14:O15"/>
    <mergeCell ref="AB12:AC13"/>
    <mergeCell ref="AD12:AF13"/>
    <mergeCell ref="AG12:AI13"/>
    <mergeCell ref="A12:B13"/>
    <mergeCell ref="C12:D13"/>
    <mergeCell ref="E12:F13"/>
    <mergeCell ref="G12:H13"/>
    <mergeCell ref="K12:L13"/>
    <mergeCell ref="M12:O13"/>
    <mergeCell ref="AB14:AC15"/>
    <mergeCell ref="AD14:AF15"/>
    <mergeCell ref="AG14:AI15"/>
    <mergeCell ref="AJ14:AO15"/>
    <mergeCell ref="AP14:AS15"/>
    <mergeCell ref="AT14:AV15"/>
    <mergeCell ref="P14:Q15"/>
    <mergeCell ref="R14:R15"/>
    <mergeCell ref="S14:S15"/>
    <mergeCell ref="T14:T15"/>
    <mergeCell ref="U14:Y15"/>
    <mergeCell ref="Z14:AA15"/>
    <mergeCell ref="AJ16:AO17"/>
    <mergeCell ref="AP16:AS17"/>
    <mergeCell ref="AT16:AV17"/>
    <mergeCell ref="P16:Q17"/>
    <mergeCell ref="R16:R17"/>
    <mergeCell ref="S16:S17"/>
    <mergeCell ref="T16:T17"/>
    <mergeCell ref="U16:Y17"/>
    <mergeCell ref="Z16:AA17"/>
    <mergeCell ref="A18:B19"/>
    <mergeCell ref="C18:D19"/>
    <mergeCell ref="E18:F19"/>
    <mergeCell ref="G18:H19"/>
    <mergeCell ref="K18:L19"/>
    <mergeCell ref="M18:O19"/>
    <mergeCell ref="AB16:AC17"/>
    <mergeCell ref="AD16:AF17"/>
    <mergeCell ref="AG16:AI17"/>
    <mergeCell ref="A16:B17"/>
    <mergeCell ref="C16:D17"/>
    <mergeCell ref="E16:F17"/>
    <mergeCell ref="G16:H17"/>
    <mergeCell ref="K16:L17"/>
    <mergeCell ref="M16:O17"/>
    <mergeCell ref="AB18:AC19"/>
    <mergeCell ref="AD18:AF19"/>
    <mergeCell ref="AG18:AI19"/>
    <mergeCell ref="AJ18:AO19"/>
    <mergeCell ref="AP18:AS19"/>
    <mergeCell ref="AT18:AV19"/>
    <mergeCell ref="P18:Q19"/>
    <mergeCell ref="R18:R19"/>
    <mergeCell ref="S18:S19"/>
    <mergeCell ref="T18:T19"/>
    <mergeCell ref="U18:Y19"/>
    <mergeCell ref="Z18:AA19"/>
    <mergeCell ref="AJ20:AO21"/>
    <mergeCell ref="AP20:AS21"/>
    <mergeCell ref="AT20:AV21"/>
    <mergeCell ref="P20:Q21"/>
    <mergeCell ref="R20:R21"/>
    <mergeCell ref="S20:S21"/>
    <mergeCell ref="T20:T21"/>
    <mergeCell ref="U20:Y21"/>
    <mergeCell ref="Z20:AA21"/>
    <mergeCell ref="A22:B23"/>
    <mergeCell ref="C22:D23"/>
    <mergeCell ref="E22:F23"/>
    <mergeCell ref="G22:H23"/>
    <mergeCell ref="K22:L23"/>
    <mergeCell ref="M22:O23"/>
    <mergeCell ref="AB20:AC21"/>
    <mergeCell ref="AD20:AF21"/>
    <mergeCell ref="AG20:AI21"/>
    <mergeCell ref="A20:B21"/>
    <mergeCell ref="C20:D21"/>
    <mergeCell ref="E20:F21"/>
    <mergeCell ref="G20:H21"/>
    <mergeCell ref="K20:L21"/>
    <mergeCell ref="M20:O21"/>
    <mergeCell ref="AB22:AC23"/>
    <mergeCell ref="AD22:AF23"/>
    <mergeCell ref="AG22:AI23"/>
    <mergeCell ref="AJ22:AO23"/>
    <mergeCell ref="AP22:AS23"/>
    <mergeCell ref="AT22:AV23"/>
    <mergeCell ref="P22:Q23"/>
    <mergeCell ref="R22:R23"/>
    <mergeCell ref="S22:S23"/>
    <mergeCell ref="T22:T23"/>
    <mergeCell ref="U22:Y23"/>
    <mergeCell ref="Z22:AA23"/>
    <mergeCell ref="AJ24:AO25"/>
    <mergeCell ref="AP24:AS25"/>
    <mergeCell ref="AT24:AV25"/>
    <mergeCell ref="P24:Q25"/>
    <mergeCell ref="R24:R25"/>
    <mergeCell ref="S24:S25"/>
    <mergeCell ref="T24:T25"/>
    <mergeCell ref="U24:Y25"/>
    <mergeCell ref="Z24:AA25"/>
    <mergeCell ref="A26:B27"/>
    <mergeCell ref="C26:D27"/>
    <mergeCell ref="E26:F27"/>
    <mergeCell ref="G26:H27"/>
    <mergeCell ref="K26:L27"/>
    <mergeCell ref="M26:O27"/>
    <mergeCell ref="AB24:AC25"/>
    <mergeCell ref="AD24:AF25"/>
    <mergeCell ref="AG24:AI25"/>
    <mergeCell ref="A24:B25"/>
    <mergeCell ref="C24:D25"/>
    <mergeCell ref="E24:F25"/>
    <mergeCell ref="G24:H25"/>
    <mergeCell ref="K24:L25"/>
    <mergeCell ref="M24:O25"/>
    <mergeCell ref="AB26:AC27"/>
    <mergeCell ref="AD26:AF27"/>
    <mergeCell ref="AG26:AI27"/>
    <mergeCell ref="AJ26:AO27"/>
    <mergeCell ref="AP26:AS27"/>
    <mergeCell ref="AT26:AV27"/>
    <mergeCell ref="P26:Q27"/>
    <mergeCell ref="R26:R27"/>
    <mergeCell ref="S26:S27"/>
    <mergeCell ref="T26:T27"/>
    <mergeCell ref="U26:Y27"/>
    <mergeCell ref="Z26:AA27"/>
    <mergeCell ref="AJ28:AO29"/>
    <mergeCell ref="AP28:AS29"/>
    <mergeCell ref="AT28:AV29"/>
    <mergeCell ref="P28:Q29"/>
    <mergeCell ref="R28:R29"/>
    <mergeCell ref="S28:S29"/>
    <mergeCell ref="T28:T29"/>
    <mergeCell ref="U28:Y29"/>
    <mergeCell ref="Z28:AA29"/>
    <mergeCell ref="A30:B31"/>
    <mergeCell ref="C30:D31"/>
    <mergeCell ref="E30:F31"/>
    <mergeCell ref="G30:H31"/>
    <mergeCell ref="K30:L31"/>
    <mergeCell ref="M30:O31"/>
    <mergeCell ref="AB28:AC29"/>
    <mergeCell ref="AD28:AF29"/>
    <mergeCell ref="AG28:AI29"/>
    <mergeCell ref="A28:B29"/>
    <mergeCell ref="C28:D29"/>
    <mergeCell ref="E28:F29"/>
    <mergeCell ref="G28:H29"/>
    <mergeCell ref="K28:L29"/>
    <mergeCell ref="M28:O29"/>
    <mergeCell ref="AB30:AC31"/>
    <mergeCell ref="AD30:AF31"/>
    <mergeCell ref="AG30:AI31"/>
    <mergeCell ref="AJ30:AO31"/>
    <mergeCell ref="AP30:AS31"/>
    <mergeCell ref="AT30:AV31"/>
    <mergeCell ref="P30:Q31"/>
    <mergeCell ref="R30:R31"/>
    <mergeCell ref="S30:S31"/>
    <mergeCell ref="T30:T31"/>
    <mergeCell ref="U30:Y31"/>
    <mergeCell ref="Z30:AA31"/>
    <mergeCell ref="AJ32:AO33"/>
    <mergeCell ref="AP32:AS33"/>
    <mergeCell ref="AT32:AV33"/>
    <mergeCell ref="P32:Q33"/>
    <mergeCell ref="R32:R33"/>
    <mergeCell ref="S32:S33"/>
    <mergeCell ref="T32:T33"/>
    <mergeCell ref="U32:Y33"/>
    <mergeCell ref="Z32:AA33"/>
    <mergeCell ref="A34:B35"/>
    <mergeCell ref="C34:D35"/>
    <mergeCell ref="E34:F35"/>
    <mergeCell ref="G34:H35"/>
    <mergeCell ref="K34:L35"/>
    <mergeCell ref="M34:O35"/>
    <mergeCell ref="AB32:AC33"/>
    <mergeCell ref="AD32:AF33"/>
    <mergeCell ref="AG32:AI33"/>
    <mergeCell ref="A32:B33"/>
    <mergeCell ref="C32:D33"/>
    <mergeCell ref="E32:F33"/>
    <mergeCell ref="G32:H33"/>
    <mergeCell ref="K32:L33"/>
    <mergeCell ref="M32:O33"/>
    <mergeCell ref="AB34:AC35"/>
    <mergeCell ref="AD34:AF35"/>
    <mergeCell ref="AG34:AI35"/>
    <mergeCell ref="AJ34:AO35"/>
    <mergeCell ref="AP34:AS35"/>
    <mergeCell ref="AT34:AV35"/>
    <mergeCell ref="P34:Q35"/>
    <mergeCell ref="R34:R35"/>
    <mergeCell ref="S34:S35"/>
    <mergeCell ref="T34:T35"/>
    <mergeCell ref="U34:Y35"/>
    <mergeCell ref="Z34:AA35"/>
    <mergeCell ref="A37:H37"/>
    <mergeCell ref="K37:U37"/>
    <mergeCell ref="X37:AK37"/>
    <mergeCell ref="AL37:AR37"/>
    <mergeCell ref="AS37:AV38"/>
    <mergeCell ref="A38:D38"/>
    <mergeCell ref="E38:H38"/>
    <mergeCell ref="A36:B36"/>
    <mergeCell ref="C36:E36"/>
    <mergeCell ref="N36:Q36"/>
    <mergeCell ref="U36:Y36"/>
    <mergeCell ref="Z36:AA36"/>
    <mergeCell ref="AB36:AD36"/>
    <mergeCell ref="K38:N38"/>
    <mergeCell ref="O38:U38"/>
    <mergeCell ref="X38:AA38"/>
    <mergeCell ref="AE38:AH38"/>
    <mergeCell ref="AI38:AN38"/>
    <mergeCell ref="AO38:AR38"/>
    <mergeCell ref="AE36:AF36"/>
    <mergeCell ref="AG36:AJ36"/>
    <mergeCell ref="AK36:AV36"/>
    <mergeCell ref="AE39:AH39"/>
    <mergeCell ref="AI39:AN39"/>
    <mergeCell ref="AO39:AR39"/>
    <mergeCell ref="AS39:AV39"/>
    <mergeCell ref="A40:E40"/>
    <mergeCell ref="F40:H40"/>
    <mergeCell ref="K40:P40"/>
    <mergeCell ref="Q40:Y40"/>
    <mergeCell ref="Z40:AV40"/>
    <mergeCell ref="A39:D39"/>
    <mergeCell ref="E39:H39"/>
    <mergeCell ref="K39:N39"/>
    <mergeCell ref="O39:U39"/>
    <mergeCell ref="X39:AA39"/>
    <mergeCell ref="AB39:AD39"/>
    <mergeCell ref="A41:E41"/>
    <mergeCell ref="F41:H41"/>
    <mergeCell ref="K41:P41"/>
    <mergeCell ref="Q41:Y41"/>
    <mergeCell ref="Z41:AV41"/>
    <mergeCell ref="A42:E42"/>
    <mergeCell ref="F42:H42"/>
    <mergeCell ref="K42:P42"/>
    <mergeCell ref="Q42:Y42"/>
    <mergeCell ref="Z42:AB43"/>
    <mergeCell ref="AC42:AV43"/>
    <mergeCell ref="A43:E43"/>
    <mergeCell ref="F43:H43"/>
    <mergeCell ref="K43:P43"/>
    <mergeCell ref="Q43:Y43"/>
    <mergeCell ref="A44:E45"/>
    <mergeCell ref="F44:H45"/>
    <mergeCell ref="K44:P45"/>
    <mergeCell ref="Q44:Y45"/>
    <mergeCell ref="Z44:AB44"/>
    <mergeCell ref="G46:G47"/>
    <mergeCell ref="H46:L47"/>
    <mergeCell ref="M46:P46"/>
    <mergeCell ref="Q46:Y47"/>
    <mergeCell ref="AT44:AV45"/>
    <mergeCell ref="Z45:AB45"/>
    <mergeCell ref="AC45:AE45"/>
    <mergeCell ref="AF45:AH45"/>
    <mergeCell ref="AI45:AK45"/>
    <mergeCell ref="AL45:AN45"/>
    <mergeCell ref="AO45:AQ45"/>
    <mergeCell ref="AR45:AS45"/>
    <mergeCell ref="AC44:AE44"/>
    <mergeCell ref="AF44:AH44"/>
    <mergeCell ref="AI44:AK44"/>
    <mergeCell ref="AL44:AN44"/>
    <mergeCell ref="AO44:AQ44"/>
    <mergeCell ref="AR44:AS44"/>
    <mergeCell ref="AJ49:AV49"/>
    <mergeCell ref="A50:D50"/>
    <mergeCell ref="E50:L50"/>
    <mergeCell ref="M50:O50"/>
    <mergeCell ref="P50:Y50"/>
    <mergeCell ref="AH50:AV50"/>
    <mergeCell ref="AR46:AS47"/>
    <mergeCell ref="AT46:AV47"/>
    <mergeCell ref="M47:P47"/>
    <mergeCell ref="A48:P48"/>
    <mergeCell ref="Q48:AU48"/>
    <mergeCell ref="A49:D49"/>
    <mergeCell ref="E49:Y49"/>
    <mergeCell ref="Z49:AB49"/>
    <mergeCell ref="AC49:AD49"/>
    <mergeCell ref="AE49:AI49"/>
    <mergeCell ref="Z46:AB47"/>
    <mergeCell ref="AC46:AE47"/>
    <mergeCell ref="AF46:AH47"/>
    <mergeCell ref="AI46:AK47"/>
    <mergeCell ref="AL46:AN47"/>
    <mergeCell ref="AO46:AQ47"/>
    <mergeCell ref="A46:C47"/>
    <mergeCell ref="D46:F47"/>
    <mergeCell ref="A53:AV57"/>
    <mergeCell ref="A58:X58"/>
    <mergeCell ref="Y58:AJ58"/>
    <mergeCell ref="AK58:AM58"/>
    <mergeCell ref="AN58:AV58"/>
    <mergeCell ref="A51:E51"/>
    <mergeCell ref="F51:Y51"/>
    <mergeCell ref="Z51:AG51"/>
    <mergeCell ref="AH51:AV51"/>
    <mergeCell ref="A52:AQ52"/>
    <mergeCell ref="AR52:AV52"/>
  </mergeCells>
  <printOptions horizontalCentered="1" verticalCentered="1"/>
  <pageMargins left="0" right="0" top="0" bottom="0" header="0" footer="0"/>
  <pageSetup scale="9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showGridLines="0" showRowColHeaders="0" topLeftCell="A18" zoomScaleNormal="100" workbookViewId="0">
      <selection activeCell="G20" sqref="G20:H21"/>
    </sheetView>
  </sheetViews>
  <sheetFormatPr defaultRowHeight="12.75" x14ac:dyDescent="0.2"/>
  <cols>
    <col min="1" max="1" width="3.28515625" style="20" customWidth="1"/>
    <col min="2" max="2" width="2" style="20" customWidth="1"/>
    <col min="3" max="3" width="2.7109375" style="20" customWidth="1"/>
    <col min="4" max="4" width="2.85546875" style="20" customWidth="1"/>
    <col min="5" max="5" width="2.7109375" style="20" customWidth="1"/>
    <col min="6" max="6" width="3.5703125" style="20" customWidth="1"/>
    <col min="7" max="7" width="2.42578125" style="20" customWidth="1"/>
    <col min="8" max="8" width="3.28515625" style="20" customWidth="1"/>
    <col min="9" max="9" width="8.28515625" style="20" hidden="1" customWidth="1"/>
    <col min="10" max="10" width="11.28515625" style="20" hidden="1" customWidth="1"/>
    <col min="11" max="11" width="3.140625" style="20" customWidth="1"/>
    <col min="12" max="12" width="2.5703125" style="20" customWidth="1"/>
    <col min="13" max="13" width="2.7109375" style="20" customWidth="1"/>
    <col min="14" max="15" width="2" style="20" customWidth="1"/>
    <col min="16" max="16" width="2.7109375" style="20" customWidth="1"/>
    <col min="17" max="17" width="2.140625" style="20" customWidth="1"/>
    <col min="18" max="18" width="14.42578125" style="20" hidden="1" customWidth="1"/>
    <col min="19" max="19" width="17" style="20" hidden="1" customWidth="1"/>
    <col min="20" max="20" width="8" style="20" hidden="1" customWidth="1"/>
    <col min="21" max="21" width="2.28515625" style="20" customWidth="1"/>
    <col min="22" max="23" width="2.28515625" style="20" hidden="1" customWidth="1"/>
    <col min="24" max="28" width="2.28515625" style="20" customWidth="1"/>
    <col min="29" max="29" width="3.140625" style="20" customWidth="1"/>
    <col min="30" max="30" width="2.5703125" style="20" customWidth="1"/>
    <col min="31" max="32" width="2.28515625" style="20" customWidth="1"/>
    <col min="33" max="33" width="3" style="20" customWidth="1"/>
    <col min="34" max="34" width="2.7109375" style="20" customWidth="1"/>
    <col min="35" max="35" width="2.5703125" style="20" customWidth="1"/>
    <col min="36" max="41" width="2.28515625" style="20" customWidth="1"/>
    <col min="42" max="42" width="3" style="20" customWidth="1"/>
    <col min="43" max="43" width="2.28515625" style="20" customWidth="1"/>
    <col min="44" max="45" width="3.28515625" style="20" customWidth="1"/>
    <col min="46" max="46" width="2.28515625" style="20" customWidth="1"/>
    <col min="47" max="47" width="3" style="20" customWidth="1"/>
    <col min="48" max="48" width="2.7109375" style="20" customWidth="1"/>
    <col min="49" max="49" width="0.7109375" style="20" customWidth="1"/>
    <col min="50" max="50" width="0.5703125" style="20" customWidth="1"/>
    <col min="51" max="16384" width="9.140625" style="20"/>
  </cols>
  <sheetData>
    <row r="1" spans="1:49" ht="21.75" customHeight="1" thickBot="1" x14ac:dyDescent="0.25">
      <c r="A1" s="754" t="s">
        <v>5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4"/>
      <c r="AM1" s="754"/>
      <c r="AN1" s="754"/>
      <c r="AO1" s="754"/>
      <c r="AP1" s="754"/>
      <c r="AQ1" s="754"/>
      <c r="AR1" s="754"/>
      <c r="AS1" s="754"/>
      <c r="AT1" s="754"/>
      <c r="AU1" s="755"/>
      <c r="AV1" s="755"/>
    </row>
    <row r="2" spans="1:49" ht="15" customHeight="1" x14ac:dyDescent="0.2">
      <c r="A2" s="756" t="s">
        <v>54</v>
      </c>
      <c r="B2" s="757"/>
      <c r="C2" s="760">
        <v>41036</v>
      </c>
      <c r="D2" s="760"/>
      <c r="E2" s="760"/>
      <c r="F2" s="760"/>
      <c r="G2" s="760"/>
      <c r="H2" s="761" t="s">
        <v>0</v>
      </c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3" t="s">
        <v>902</v>
      </c>
      <c r="Z2" s="764"/>
      <c r="AA2" s="764"/>
      <c r="AB2" s="764"/>
      <c r="AC2" s="764"/>
      <c r="AD2" s="764"/>
      <c r="AE2" s="761" t="s">
        <v>1</v>
      </c>
      <c r="AF2" s="762"/>
      <c r="AG2" s="762"/>
      <c r="AH2" s="762"/>
      <c r="AI2" s="762"/>
      <c r="AJ2" s="762"/>
      <c r="AK2" s="762"/>
      <c r="AL2" s="766" t="s">
        <v>903</v>
      </c>
      <c r="AM2" s="766"/>
      <c r="AN2" s="766"/>
      <c r="AO2" s="766"/>
      <c r="AP2" s="766"/>
      <c r="AQ2" s="766"/>
      <c r="AR2" s="766"/>
      <c r="AS2" s="766"/>
      <c r="AT2" s="766"/>
      <c r="AU2" s="766"/>
      <c r="AV2" s="767"/>
      <c r="AW2" s="29"/>
    </row>
    <row r="3" spans="1:49" ht="15" customHeight="1" x14ac:dyDescent="0.2">
      <c r="A3" s="758"/>
      <c r="B3" s="759"/>
      <c r="C3" s="769" t="str">
        <f>IF(C2="","",(TEXT(C2,"dddd")))</f>
        <v>Monday</v>
      </c>
      <c r="D3" s="770"/>
      <c r="E3" s="770"/>
      <c r="F3" s="770"/>
      <c r="G3" s="770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65"/>
      <c r="Z3" s="765"/>
      <c r="AA3" s="765"/>
      <c r="AB3" s="765"/>
      <c r="AC3" s="765"/>
      <c r="AD3" s="765"/>
      <c r="AE3" s="759"/>
      <c r="AF3" s="759"/>
      <c r="AG3" s="759"/>
      <c r="AH3" s="759"/>
      <c r="AI3" s="759"/>
      <c r="AJ3" s="759"/>
      <c r="AK3" s="759"/>
      <c r="AL3" s="765"/>
      <c r="AM3" s="765"/>
      <c r="AN3" s="765"/>
      <c r="AO3" s="765"/>
      <c r="AP3" s="765"/>
      <c r="AQ3" s="765"/>
      <c r="AR3" s="765"/>
      <c r="AS3" s="765"/>
      <c r="AT3" s="765"/>
      <c r="AU3" s="765"/>
      <c r="AV3" s="768"/>
      <c r="AW3" s="29"/>
    </row>
    <row r="4" spans="1:49" ht="20.100000000000001" customHeight="1" x14ac:dyDescent="0.2">
      <c r="A4" s="789" t="s">
        <v>2</v>
      </c>
      <c r="B4" s="759"/>
      <c r="C4" s="759"/>
      <c r="D4" s="759"/>
      <c r="E4" s="709"/>
      <c r="F4" s="710"/>
      <c r="G4" s="711"/>
      <c r="H4" s="712" t="s">
        <v>51</v>
      </c>
      <c r="I4" s="364"/>
      <c r="J4" s="364"/>
      <c r="K4" s="364"/>
      <c r="L4" s="364"/>
      <c r="M4" s="364"/>
      <c r="N4" s="364"/>
      <c r="O4" s="713"/>
      <c r="P4" s="714"/>
      <c r="Q4" s="714"/>
      <c r="R4" s="714"/>
      <c r="S4" s="714"/>
      <c r="T4" s="714"/>
      <c r="U4" s="715"/>
      <c r="V4" s="30"/>
      <c r="W4" s="30"/>
      <c r="X4" s="345" t="s">
        <v>3</v>
      </c>
      <c r="Y4" s="716" t="s">
        <v>887</v>
      </c>
      <c r="Z4" s="717"/>
      <c r="AA4" s="718" t="s">
        <v>50</v>
      </c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73" t="str">
        <f>IF(Y4="","",VLOOKUP($Y$4,ATDATA!$A$3:$X$86,9,0))</f>
        <v>MAAFS</v>
      </c>
      <c r="AM4" s="376"/>
      <c r="AN4" s="376"/>
      <c r="AO4" s="376"/>
      <c r="AP4" s="376"/>
      <c r="AQ4" s="376"/>
      <c r="AR4" s="376"/>
      <c r="AS4" s="376"/>
      <c r="AT4" s="376"/>
      <c r="AU4" s="376"/>
      <c r="AV4" s="777"/>
    </row>
    <row r="5" spans="1:49" ht="20.100000000000001" customHeight="1" x14ac:dyDescent="0.2">
      <c r="A5" s="778" t="s">
        <v>53</v>
      </c>
      <c r="B5" s="779"/>
      <c r="C5" s="779"/>
      <c r="D5" s="779"/>
      <c r="E5" s="779"/>
      <c r="F5" s="364"/>
      <c r="G5" s="780" t="str">
        <f>IF(Y4="","",VLOOKUP($Y$4,ATDATA!$A$3:$X$86,10,0))</f>
        <v>NO OFF</v>
      </c>
      <c r="H5" s="781"/>
      <c r="I5" s="781"/>
      <c r="J5" s="781"/>
      <c r="K5" s="781"/>
      <c r="L5" s="782"/>
      <c r="M5" s="783" t="s">
        <v>4</v>
      </c>
      <c r="N5" s="784"/>
      <c r="O5" s="784"/>
      <c r="P5" s="784"/>
      <c r="Q5" s="784"/>
      <c r="R5" s="346"/>
      <c r="S5" s="346"/>
      <c r="T5" s="346"/>
      <c r="U5" s="373" t="str">
        <f>IF(Y4="","",VLOOKUP($Y$4,ATDATA!$A$3:$X$86,18,0))</f>
        <v>NC</v>
      </c>
      <c r="V5" s="376"/>
      <c r="W5" s="376"/>
      <c r="X5" s="376"/>
      <c r="Y5" s="376"/>
      <c r="Z5" s="377"/>
      <c r="AA5" s="718" t="s">
        <v>25</v>
      </c>
      <c r="AB5" s="359"/>
      <c r="AC5" s="359"/>
      <c r="AD5" s="364"/>
      <c r="AE5" s="785" t="str">
        <f>IF(Y4="","",VLOOKUP(Y4,ATDATA!$A$3:$X$86,19,0))</f>
        <v>North Carolina ANG</v>
      </c>
      <c r="AF5" s="786"/>
      <c r="AG5" s="786"/>
      <c r="AH5" s="786"/>
      <c r="AI5" s="787"/>
      <c r="AJ5" s="773" t="s">
        <v>7</v>
      </c>
      <c r="AK5" s="376"/>
      <c r="AL5" s="376"/>
      <c r="AM5" s="376"/>
      <c r="AN5" s="785" t="str">
        <f>IF(Y4="","",VLOOKUP($Y$4,ATDATA!$A$3:$X$86,20,0))</f>
        <v>North Carolina ANG</v>
      </c>
      <c r="AO5" s="786"/>
      <c r="AP5" s="786"/>
      <c r="AQ5" s="786"/>
      <c r="AR5" s="786"/>
      <c r="AS5" s="786"/>
      <c r="AT5" s="786"/>
      <c r="AU5" s="786"/>
      <c r="AV5" s="788"/>
    </row>
    <row r="6" spans="1:49" ht="20.100000000000001" customHeight="1" thickBot="1" x14ac:dyDescent="0.25">
      <c r="A6" s="771" t="s">
        <v>52</v>
      </c>
      <c r="B6" s="359"/>
      <c r="C6" s="359"/>
      <c r="D6" s="373" t="str">
        <f>IF(Y4="","",VLOOKUP($Y$4,ATDATA!$A$3:$X$86,15,0))</f>
        <v>ANG Assigned</v>
      </c>
      <c r="E6" s="373"/>
      <c r="F6" s="373"/>
      <c r="G6" s="373"/>
      <c r="H6" s="373"/>
      <c r="I6" s="373"/>
      <c r="J6" s="373"/>
      <c r="K6" s="373"/>
      <c r="L6" s="772"/>
      <c r="M6" s="773" t="s">
        <v>6</v>
      </c>
      <c r="N6" s="376"/>
      <c r="O6" s="378" t="str">
        <f>IF(Y4="","",VLOOKUP($Y$4,ATDATA!$A$3:$X$86,16,0))</f>
        <v>ANG Assigned</v>
      </c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7"/>
      <c r="AA6" s="773" t="s">
        <v>48</v>
      </c>
      <c r="AB6" s="376"/>
      <c r="AC6" s="376"/>
      <c r="AD6" s="376"/>
      <c r="AE6" s="376"/>
      <c r="AF6" s="376"/>
      <c r="AG6" s="376"/>
      <c r="AH6" s="376"/>
      <c r="AI6" s="774" t="str">
        <f>IF(Y4="","",VLOOKUP($Y$4,ATDATA!$A$3:$X$86,17,0))</f>
        <v>ANG Assigned</v>
      </c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6"/>
    </row>
    <row r="7" spans="1:49" ht="21.95" customHeight="1" x14ac:dyDescent="0.2">
      <c r="A7" s="740" t="s">
        <v>298</v>
      </c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2" t="s">
        <v>375</v>
      </c>
      <c r="R7" s="741"/>
      <c r="S7" s="741"/>
      <c r="T7" s="741"/>
      <c r="U7" s="741"/>
      <c r="V7" s="741"/>
      <c r="W7" s="741"/>
      <c r="X7" s="741"/>
      <c r="Y7" s="741"/>
      <c r="Z7" s="743"/>
      <c r="AA7" s="744" t="s">
        <v>297</v>
      </c>
      <c r="AB7" s="741"/>
      <c r="AC7" s="741"/>
      <c r="AD7" s="745" t="str">
        <f>IF($Q$8="","",VLOOKUP($Q$8,TBDATA!$A$3:$N$130,4,0))</f>
        <v>(864) 277-0281</v>
      </c>
      <c r="AE7" s="746"/>
      <c r="AF7" s="746"/>
      <c r="AG7" s="746"/>
      <c r="AH7" s="747"/>
      <c r="AI7" s="477" t="s">
        <v>147</v>
      </c>
      <c r="AJ7" s="748"/>
      <c r="AK7" s="751" t="s">
        <v>144</v>
      </c>
      <c r="AL7" s="752"/>
      <c r="AM7" s="752"/>
      <c r="AN7" s="752"/>
      <c r="AO7" s="719" t="s">
        <v>146</v>
      </c>
      <c r="AP7" s="720"/>
      <c r="AQ7" s="719" t="s">
        <v>11</v>
      </c>
      <c r="AR7" s="721"/>
      <c r="AS7" s="722"/>
      <c r="AT7" s="723" t="s">
        <v>145</v>
      </c>
      <c r="AU7" s="724"/>
      <c r="AV7" s="725"/>
      <c r="AW7" s="22"/>
    </row>
    <row r="8" spans="1:49" ht="21" customHeight="1" thickBot="1" x14ac:dyDescent="0.25">
      <c r="A8" s="726" t="str">
        <f>IF($Q$8="","",VLOOKUP($Q$8,TBDATA!$A$3:$N$130,2,0))</f>
        <v>DONALDSON AIR CENTER (GREENVILLE)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8"/>
      <c r="Q8" s="729" t="s">
        <v>744</v>
      </c>
      <c r="R8" s="730"/>
      <c r="S8" s="730"/>
      <c r="T8" s="730"/>
      <c r="U8" s="730"/>
      <c r="V8" s="730"/>
      <c r="W8" s="730"/>
      <c r="X8" s="730"/>
      <c r="Y8" s="730"/>
      <c r="Z8" s="731"/>
      <c r="AA8" s="732" t="s">
        <v>7</v>
      </c>
      <c r="AB8" s="733"/>
      <c r="AC8" s="733"/>
      <c r="AD8" s="734" t="str">
        <f>IF($Q$8="","",VLOOKUP($Q$8,TBDATA!$A$3:$N$130,5,0))</f>
        <v>(864) 277-0295</v>
      </c>
      <c r="AE8" s="727"/>
      <c r="AF8" s="727"/>
      <c r="AG8" s="727"/>
      <c r="AH8" s="735"/>
      <c r="AI8" s="749"/>
      <c r="AJ8" s="750"/>
      <c r="AK8" s="736"/>
      <c r="AL8" s="737"/>
      <c r="AM8" s="737"/>
      <c r="AN8" s="737"/>
      <c r="AO8" s="738">
        <f>IF(Y4="","",VLOOKUP($Y$4,ATDATA!$A$3:$X$61,24))</f>
        <v>4.0999999999999996</v>
      </c>
      <c r="AP8" s="728"/>
      <c r="AQ8" s="739" t="str">
        <f>IF(AT8="","",(INT(AT8)&amp;" + "&amp;ROUND((AT8-INT(AT8))*60,0)))</f>
        <v>0 + 0</v>
      </c>
      <c r="AR8" s="495"/>
      <c r="AS8" s="495"/>
      <c r="AT8" s="753">
        <f>IF(Y4="","",ROUND((AT9/60),2))</f>
        <v>0</v>
      </c>
      <c r="AU8" s="495"/>
      <c r="AV8" s="496"/>
    </row>
    <row r="9" spans="1:49" ht="3" customHeight="1" thickBot="1" x14ac:dyDescent="0.25">
      <c r="A9" s="680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681">
        <f>IF(Y4="","",ROUND((AK8/AO8),2))</f>
        <v>0</v>
      </c>
      <c r="AU9" s="682"/>
      <c r="AV9" s="683"/>
      <c r="AW9" s="22"/>
    </row>
    <row r="10" spans="1:49" s="19" customFormat="1" x14ac:dyDescent="0.2">
      <c r="A10" s="684" t="s">
        <v>8</v>
      </c>
      <c r="B10" s="685"/>
      <c r="C10" s="684" t="s">
        <v>69</v>
      </c>
      <c r="D10" s="473"/>
      <c r="E10" s="473"/>
      <c r="F10" s="474"/>
      <c r="G10" s="688" t="s">
        <v>10</v>
      </c>
      <c r="H10" s="473"/>
      <c r="I10" s="473"/>
      <c r="J10" s="473"/>
      <c r="K10" s="473"/>
      <c r="L10" s="689"/>
      <c r="M10" s="529" t="s">
        <v>66</v>
      </c>
      <c r="N10" s="473"/>
      <c r="O10" s="473"/>
      <c r="P10" s="473"/>
      <c r="Q10" s="689"/>
      <c r="R10" s="692" t="s">
        <v>363</v>
      </c>
      <c r="S10" s="694" t="s">
        <v>364</v>
      </c>
      <c r="T10" s="695" t="s">
        <v>365</v>
      </c>
      <c r="U10" s="529" t="s">
        <v>11</v>
      </c>
      <c r="V10" s="688"/>
      <c r="W10" s="688"/>
      <c r="X10" s="685"/>
      <c r="Y10" s="703"/>
      <c r="Z10" s="529" t="s">
        <v>12</v>
      </c>
      <c r="AA10" s="703"/>
      <c r="AB10" s="529" t="s">
        <v>110</v>
      </c>
      <c r="AC10" s="703"/>
      <c r="AD10" s="529" t="s">
        <v>205</v>
      </c>
      <c r="AE10" s="688"/>
      <c r="AF10" s="703"/>
      <c r="AG10" s="529" t="s">
        <v>13</v>
      </c>
      <c r="AH10" s="685"/>
      <c r="AI10" s="703"/>
      <c r="AJ10" s="417" t="s">
        <v>14</v>
      </c>
      <c r="AK10" s="706"/>
      <c r="AL10" s="706"/>
      <c r="AM10" s="706"/>
      <c r="AN10" s="706"/>
      <c r="AO10" s="707"/>
      <c r="AP10" s="417" t="s">
        <v>0</v>
      </c>
      <c r="AQ10" s="696"/>
      <c r="AR10" s="696"/>
      <c r="AS10" s="696"/>
      <c r="AT10" s="398" t="s">
        <v>109</v>
      </c>
      <c r="AU10" s="698"/>
      <c r="AV10" s="699"/>
    </row>
    <row r="11" spans="1:49" s="19" customFormat="1" ht="22.5" customHeight="1" thickBot="1" x14ac:dyDescent="0.25">
      <c r="A11" s="686"/>
      <c r="B11" s="687"/>
      <c r="C11" s="701" t="s">
        <v>9</v>
      </c>
      <c r="D11" s="690"/>
      <c r="E11" s="400" t="s">
        <v>70</v>
      </c>
      <c r="F11" s="700"/>
      <c r="G11" s="690"/>
      <c r="H11" s="690"/>
      <c r="I11" s="690"/>
      <c r="J11" s="690"/>
      <c r="K11" s="690"/>
      <c r="L11" s="691"/>
      <c r="M11" s="702" t="s">
        <v>68</v>
      </c>
      <c r="N11" s="400"/>
      <c r="O11" s="400"/>
      <c r="P11" s="400" t="s">
        <v>67</v>
      </c>
      <c r="Q11" s="691"/>
      <c r="R11" s="693"/>
      <c r="S11" s="693"/>
      <c r="T11" s="693"/>
      <c r="U11" s="704"/>
      <c r="V11" s="687"/>
      <c r="W11" s="687"/>
      <c r="X11" s="687"/>
      <c r="Y11" s="705"/>
      <c r="Z11" s="704"/>
      <c r="AA11" s="705"/>
      <c r="AB11" s="704"/>
      <c r="AC11" s="705"/>
      <c r="AD11" s="704"/>
      <c r="AE11" s="687"/>
      <c r="AF11" s="705"/>
      <c r="AG11" s="704"/>
      <c r="AH11" s="687"/>
      <c r="AI11" s="705"/>
      <c r="AJ11" s="389"/>
      <c r="AK11" s="389"/>
      <c r="AL11" s="389"/>
      <c r="AM11" s="389"/>
      <c r="AN11" s="389"/>
      <c r="AO11" s="708"/>
      <c r="AP11" s="697"/>
      <c r="AQ11" s="697"/>
      <c r="AR11" s="697"/>
      <c r="AS11" s="697"/>
      <c r="AT11" s="690"/>
      <c r="AU11" s="690"/>
      <c r="AV11" s="700"/>
    </row>
    <row r="12" spans="1:49" s="24" customFormat="1" ht="8.1" customHeight="1" x14ac:dyDescent="0.2">
      <c r="A12" s="648"/>
      <c r="B12" s="649"/>
      <c r="C12" s="650"/>
      <c r="D12" s="651"/>
      <c r="E12" s="653" t="str">
        <f>IF(A12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2" s="654"/>
      <c r="G12" s="657" t="s">
        <v>744</v>
      </c>
      <c r="H12" s="658"/>
      <c r="I12" s="225"/>
      <c r="J12" s="225"/>
      <c r="K12" s="657" t="s">
        <v>744</v>
      </c>
      <c r="L12" s="658"/>
      <c r="M12" s="659" t="s">
        <v>910</v>
      </c>
      <c r="N12" s="660"/>
      <c r="O12" s="660"/>
      <c r="P12" s="659" t="s">
        <v>911</v>
      </c>
      <c r="Q12" s="660"/>
      <c r="R12" s="669" t="e">
        <f>IF(P12="","",(ROUND(C12*E12,2)))</f>
        <v>#VALUE!</v>
      </c>
      <c r="S12" s="671">
        <f>IF(M12="","",((M12-RIGHT(M12,2))/100)+(RIGHT(M12,2)/60))</f>
        <v>9.5666666666666664</v>
      </c>
      <c r="T12" s="672">
        <f>IF(P12="","",((P12-RIGHT(P12,2))/100)+(RIGHT(P12,2)/60))</f>
        <v>10.45</v>
      </c>
      <c r="U12" s="673" t="str">
        <f>IF(P12="","",(INT(Z12)&amp;" + "&amp;ROUND((Z12-INT(Z12))*60,0)))</f>
        <v>0 + 54</v>
      </c>
      <c r="V12" s="674"/>
      <c r="W12" s="674"/>
      <c r="X12" s="674"/>
      <c r="Y12" s="654"/>
      <c r="Z12" s="676">
        <f>IF(T12="","",ROUND((T12-S12),1))</f>
        <v>0.9</v>
      </c>
      <c r="AA12" s="677"/>
      <c r="AB12" s="642">
        <f>IF(P12="","",(Z12))</f>
        <v>0.9</v>
      </c>
      <c r="AC12" s="642"/>
      <c r="AD12" s="643"/>
      <c r="AE12" s="644"/>
      <c r="AF12" s="644"/>
      <c r="AG12" s="645">
        <f>IF(P12="","",($Q$40*Z12))</f>
        <v>6863.4000000000005</v>
      </c>
      <c r="AH12" s="646"/>
      <c r="AI12" s="647"/>
      <c r="AJ12" s="650"/>
      <c r="AK12" s="661"/>
      <c r="AL12" s="661"/>
      <c r="AM12" s="661"/>
      <c r="AN12" s="661"/>
      <c r="AO12" s="662"/>
      <c r="AP12" s="665"/>
      <c r="AQ12" s="661"/>
      <c r="AR12" s="661"/>
      <c r="AS12" s="661"/>
      <c r="AT12" s="657"/>
      <c r="AU12" s="660"/>
      <c r="AV12" s="666"/>
    </row>
    <row r="13" spans="1:49" s="24" customFormat="1" ht="8.1" customHeight="1" x14ac:dyDescent="0.2">
      <c r="A13" s="613"/>
      <c r="B13" s="614"/>
      <c r="C13" s="615"/>
      <c r="D13" s="652"/>
      <c r="E13" s="655"/>
      <c r="F13" s="656"/>
      <c r="G13" s="599"/>
      <c r="H13" s="599"/>
      <c r="I13" s="92"/>
      <c r="J13" s="92"/>
      <c r="K13" s="599"/>
      <c r="L13" s="599"/>
      <c r="M13" s="572"/>
      <c r="N13" s="572"/>
      <c r="O13" s="572"/>
      <c r="P13" s="572"/>
      <c r="Q13" s="572"/>
      <c r="R13" s="670"/>
      <c r="S13" s="630"/>
      <c r="T13" s="631"/>
      <c r="U13" s="655"/>
      <c r="V13" s="675"/>
      <c r="W13" s="675"/>
      <c r="X13" s="675"/>
      <c r="Y13" s="656"/>
      <c r="Z13" s="678"/>
      <c r="AA13" s="679"/>
      <c r="AB13" s="586"/>
      <c r="AC13" s="586"/>
      <c r="AD13" s="604"/>
      <c r="AE13" s="604"/>
      <c r="AF13" s="604"/>
      <c r="AG13" s="608"/>
      <c r="AH13" s="609"/>
      <c r="AI13" s="610"/>
      <c r="AJ13" s="663"/>
      <c r="AK13" s="570"/>
      <c r="AL13" s="570"/>
      <c r="AM13" s="570"/>
      <c r="AN13" s="570"/>
      <c r="AO13" s="664"/>
      <c r="AP13" s="570"/>
      <c r="AQ13" s="570"/>
      <c r="AR13" s="570"/>
      <c r="AS13" s="570"/>
      <c r="AT13" s="667"/>
      <c r="AU13" s="667"/>
      <c r="AV13" s="668"/>
    </row>
    <row r="14" spans="1:49" s="24" customFormat="1" ht="8.1" customHeight="1" x14ac:dyDescent="0.2">
      <c r="A14" s="639"/>
      <c r="B14" s="640"/>
      <c r="C14" s="563"/>
      <c r="D14" s="592"/>
      <c r="E14" s="595" t="str">
        <f>IF(A14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4" s="596"/>
      <c r="G14" s="598" t="s">
        <v>744</v>
      </c>
      <c r="H14" s="599"/>
      <c r="I14" s="92"/>
      <c r="J14" s="92"/>
      <c r="K14" s="571" t="s">
        <v>744</v>
      </c>
      <c r="L14" s="599"/>
      <c r="M14" s="576" t="s">
        <v>923</v>
      </c>
      <c r="N14" s="572"/>
      <c r="O14" s="572"/>
      <c r="P14" s="576" t="s">
        <v>924</v>
      </c>
      <c r="Q14" s="572"/>
      <c r="R14" s="577" t="e">
        <f>IF(P14="","",(ROUND(C14*E14,2)))</f>
        <v>#VALUE!</v>
      </c>
      <c r="S14" s="579">
        <f>IF(M14="","",((M14-RIGHT(M14,2))/100)+(RIGHT(M14,2)/60))</f>
        <v>13.5</v>
      </c>
      <c r="T14" s="581">
        <f>IF(P14="","",((P14-RIGHT(P14,2))/100)+(RIGHT(P14,2)/60))</f>
        <v>14.583333333333334</v>
      </c>
      <c r="U14" s="583" t="str">
        <f>IF(P14="","",(INT(Z14)&amp;" + "&amp;ROUND((Z14-INT(Z14))*60,0)))</f>
        <v>1 + 5</v>
      </c>
      <c r="V14" s="583"/>
      <c r="W14" s="583"/>
      <c r="X14" s="583"/>
      <c r="Y14" s="583"/>
      <c r="Z14" s="586">
        <f>IF(T14="","",ROUND((T14-S14),2))</f>
        <v>1.08</v>
      </c>
      <c r="AA14" s="641"/>
      <c r="AB14" s="586">
        <f>IF(P14="","",(Z14+AB12))</f>
        <v>1.98</v>
      </c>
      <c r="AC14" s="586"/>
      <c r="AD14" s="602"/>
      <c r="AE14" s="603"/>
      <c r="AF14" s="603"/>
      <c r="AG14" s="605">
        <f>IF(P14="","",($Q$40*Z14))</f>
        <v>8236.08</v>
      </c>
      <c r="AH14" s="606"/>
      <c r="AI14" s="607"/>
      <c r="AJ14" s="563"/>
      <c r="AK14" s="634"/>
      <c r="AL14" s="634"/>
      <c r="AM14" s="634"/>
      <c r="AN14" s="634"/>
      <c r="AO14" s="635"/>
      <c r="AP14" s="571"/>
      <c r="AQ14" s="572"/>
      <c r="AR14" s="572"/>
      <c r="AS14" s="572"/>
      <c r="AT14" s="571"/>
      <c r="AU14" s="572"/>
      <c r="AV14" s="573"/>
    </row>
    <row r="15" spans="1:49" s="24" customFormat="1" ht="8.1" customHeight="1" x14ac:dyDescent="0.2">
      <c r="A15" s="613"/>
      <c r="B15" s="614"/>
      <c r="C15" s="615"/>
      <c r="D15" s="616"/>
      <c r="E15" s="596"/>
      <c r="F15" s="596"/>
      <c r="G15" s="617"/>
      <c r="H15" s="599"/>
      <c r="I15" s="92"/>
      <c r="J15" s="92"/>
      <c r="K15" s="599"/>
      <c r="L15" s="599"/>
      <c r="M15" s="572"/>
      <c r="N15" s="572"/>
      <c r="O15" s="572"/>
      <c r="P15" s="572"/>
      <c r="Q15" s="572"/>
      <c r="R15" s="629"/>
      <c r="S15" s="630"/>
      <c r="T15" s="631"/>
      <c r="U15" s="583"/>
      <c r="V15" s="583"/>
      <c r="W15" s="583"/>
      <c r="X15" s="583"/>
      <c r="Y15" s="583"/>
      <c r="Z15" s="641"/>
      <c r="AA15" s="641"/>
      <c r="AB15" s="586"/>
      <c r="AC15" s="586"/>
      <c r="AD15" s="604"/>
      <c r="AE15" s="604"/>
      <c r="AF15" s="604"/>
      <c r="AG15" s="608"/>
      <c r="AH15" s="609"/>
      <c r="AI15" s="610"/>
      <c r="AJ15" s="636"/>
      <c r="AK15" s="637"/>
      <c r="AL15" s="637"/>
      <c r="AM15" s="637"/>
      <c r="AN15" s="637"/>
      <c r="AO15" s="638"/>
      <c r="AP15" s="572"/>
      <c r="AQ15" s="572"/>
      <c r="AR15" s="572"/>
      <c r="AS15" s="572"/>
      <c r="AT15" s="572"/>
      <c r="AU15" s="572"/>
      <c r="AV15" s="573"/>
    </row>
    <row r="16" spans="1:49" ht="8.1" customHeight="1" x14ac:dyDescent="0.2">
      <c r="A16" s="639"/>
      <c r="B16" s="640"/>
      <c r="C16" s="563"/>
      <c r="D16" s="592"/>
      <c r="E16" s="595" t="str">
        <f>IF(A16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6" s="596"/>
      <c r="G16" s="598" t="s">
        <v>744</v>
      </c>
      <c r="H16" s="599"/>
      <c r="I16" s="92"/>
      <c r="J16" s="92"/>
      <c r="K16" s="571" t="s">
        <v>744</v>
      </c>
      <c r="L16" s="599"/>
      <c r="M16" s="576" t="s">
        <v>929</v>
      </c>
      <c r="N16" s="572"/>
      <c r="O16" s="572"/>
      <c r="P16" s="576" t="s">
        <v>932</v>
      </c>
      <c r="Q16" s="572"/>
      <c r="R16" s="577" t="e">
        <f>IF(P16="","",(ROUND(C16*E16,2)))</f>
        <v>#VALUE!</v>
      </c>
      <c r="S16" s="579">
        <f>IF(M16="","",((M16-RIGHT(M16,2))/100)+(RIGHT(M16,2)/60))</f>
        <v>15.633333333333333</v>
      </c>
      <c r="T16" s="581">
        <f>IF(P16="","",((P16-RIGHT(P16,2))/100)+(RIGHT(P16,2)/60))</f>
        <v>16.649999999999999</v>
      </c>
      <c r="U16" s="583" t="str">
        <f>IF(P16="","",(INT(Z16)&amp;" + "&amp;ROUND((Z16-INT(Z16))*60,0)))</f>
        <v>1 + 1</v>
      </c>
      <c r="V16" s="583"/>
      <c r="W16" s="583"/>
      <c r="X16" s="583"/>
      <c r="Y16" s="583"/>
      <c r="Z16" s="586">
        <f>IF(T16="","",ROUND((T16-S16),2))</f>
        <v>1.02</v>
      </c>
      <c r="AA16" s="586"/>
      <c r="AB16" s="586">
        <f>IF(P16="","",(Z16+AB14))</f>
        <v>3</v>
      </c>
      <c r="AC16" s="586"/>
      <c r="AD16" s="602"/>
      <c r="AE16" s="603"/>
      <c r="AF16" s="603"/>
      <c r="AG16" s="605">
        <f>IF(P16="","",($Q$40*Z16))</f>
        <v>7778.52</v>
      </c>
      <c r="AH16" s="606"/>
      <c r="AI16" s="607"/>
      <c r="AJ16" s="563"/>
      <c r="AK16" s="634"/>
      <c r="AL16" s="634"/>
      <c r="AM16" s="634"/>
      <c r="AN16" s="634"/>
      <c r="AO16" s="635"/>
      <c r="AP16" s="569"/>
      <c r="AQ16" s="570"/>
      <c r="AR16" s="570"/>
      <c r="AS16" s="570"/>
      <c r="AT16" s="571"/>
      <c r="AU16" s="572"/>
      <c r="AV16" s="573"/>
    </row>
    <row r="17" spans="1:48" ht="8.1" customHeight="1" x14ac:dyDescent="0.2">
      <c r="A17" s="613"/>
      <c r="B17" s="614"/>
      <c r="C17" s="615"/>
      <c r="D17" s="616"/>
      <c r="E17" s="596"/>
      <c r="F17" s="596"/>
      <c r="G17" s="617"/>
      <c r="H17" s="599"/>
      <c r="I17" s="92"/>
      <c r="J17" s="92"/>
      <c r="K17" s="599"/>
      <c r="L17" s="599"/>
      <c r="M17" s="572"/>
      <c r="N17" s="572"/>
      <c r="O17" s="572"/>
      <c r="P17" s="572"/>
      <c r="Q17" s="572"/>
      <c r="R17" s="629"/>
      <c r="S17" s="630"/>
      <c r="T17" s="631"/>
      <c r="U17" s="583"/>
      <c r="V17" s="583"/>
      <c r="W17" s="583"/>
      <c r="X17" s="583"/>
      <c r="Y17" s="583"/>
      <c r="Z17" s="586"/>
      <c r="AA17" s="586"/>
      <c r="AB17" s="586"/>
      <c r="AC17" s="586"/>
      <c r="AD17" s="604"/>
      <c r="AE17" s="604"/>
      <c r="AF17" s="604"/>
      <c r="AG17" s="608"/>
      <c r="AH17" s="609"/>
      <c r="AI17" s="610"/>
      <c r="AJ17" s="636"/>
      <c r="AK17" s="637"/>
      <c r="AL17" s="637"/>
      <c r="AM17" s="637"/>
      <c r="AN17" s="637"/>
      <c r="AO17" s="638"/>
      <c r="AP17" s="627"/>
      <c r="AQ17" s="627"/>
      <c r="AR17" s="627"/>
      <c r="AS17" s="627"/>
      <c r="AT17" s="572"/>
      <c r="AU17" s="572"/>
      <c r="AV17" s="573"/>
    </row>
    <row r="18" spans="1:48" ht="8.1" customHeight="1" x14ac:dyDescent="0.2">
      <c r="A18" s="639"/>
      <c r="B18" s="640"/>
      <c r="C18" s="563"/>
      <c r="D18" s="592"/>
      <c r="E18" s="595" t="str">
        <f>IF(A18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8" s="596"/>
      <c r="G18" s="598" t="s">
        <v>744</v>
      </c>
      <c r="H18" s="599"/>
      <c r="I18" s="92"/>
      <c r="J18" s="92"/>
      <c r="K18" s="571" t="s">
        <v>744</v>
      </c>
      <c r="L18" s="599"/>
      <c r="M18" s="576" t="s">
        <v>934</v>
      </c>
      <c r="N18" s="572"/>
      <c r="O18" s="572"/>
      <c r="P18" s="576" t="s">
        <v>937</v>
      </c>
      <c r="Q18" s="572"/>
      <c r="R18" s="577" t="e">
        <f>IF(P18="","",(ROUND(C18*E18,2)))</f>
        <v>#VALUE!</v>
      </c>
      <c r="S18" s="579">
        <f>IF(M18="","",((M18-RIGHT(M18,2))/100)+(RIGHT(M18,2)/60))</f>
        <v>17.2</v>
      </c>
      <c r="T18" s="581">
        <f>IF(P18="","",((P18-RIGHT(P18,2))/100)+(RIGHT(P18,2)/60))</f>
        <v>18.116666666666667</v>
      </c>
      <c r="U18" s="583" t="str">
        <f>IF(P18="","",(INT(Z18)&amp;" + "&amp;ROUND((Z18-INT(Z18))*60,0)))</f>
        <v>0 + 55</v>
      </c>
      <c r="V18" s="583"/>
      <c r="W18" s="583"/>
      <c r="X18" s="583"/>
      <c r="Y18" s="583"/>
      <c r="Z18" s="586">
        <f>IF(T18="","",ROUND((T18-S18),2))</f>
        <v>0.92</v>
      </c>
      <c r="AA18" s="586"/>
      <c r="AB18" s="586">
        <f>IF(P18="","",(Z18+AB16))</f>
        <v>3.92</v>
      </c>
      <c r="AC18" s="586"/>
      <c r="AD18" s="602"/>
      <c r="AE18" s="603"/>
      <c r="AF18" s="603"/>
      <c r="AG18" s="605">
        <f>IF(P18="","",($Q$40*Z18))</f>
        <v>7015.92</v>
      </c>
      <c r="AH18" s="606"/>
      <c r="AI18" s="607"/>
      <c r="AJ18" s="563"/>
      <c r="AK18" s="634"/>
      <c r="AL18" s="634"/>
      <c r="AM18" s="634"/>
      <c r="AN18" s="634"/>
      <c r="AO18" s="635"/>
      <c r="AP18" s="569"/>
      <c r="AQ18" s="570"/>
      <c r="AR18" s="570"/>
      <c r="AS18" s="570"/>
      <c r="AT18" s="571"/>
      <c r="AU18" s="572"/>
      <c r="AV18" s="573"/>
    </row>
    <row r="19" spans="1:48" ht="8.1" customHeight="1" x14ac:dyDescent="0.2">
      <c r="A19" s="613"/>
      <c r="B19" s="614"/>
      <c r="C19" s="615"/>
      <c r="D19" s="616"/>
      <c r="E19" s="596"/>
      <c r="F19" s="596"/>
      <c r="G19" s="617"/>
      <c r="H19" s="599"/>
      <c r="I19" s="92"/>
      <c r="J19" s="92"/>
      <c r="K19" s="599"/>
      <c r="L19" s="599"/>
      <c r="M19" s="572"/>
      <c r="N19" s="572"/>
      <c r="O19" s="572"/>
      <c r="P19" s="572"/>
      <c r="Q19" s="572"/>
      <c r="R19" s="629"/>
      <c r="S19" s="630"/>
      <c r="T19" s="631"/>
      <c r="U19" s="583"/>
      <c r="V19" s="583"/>
      <c r="W19" s="583"/>
      <c r="X19" s="583"/>
      <c r="Y19" s="583"/>
      <c r="Z19" s="586"/>
      <c r="AA19" s="586"/>
      <c r="AB19" s="586"/>
      <c r="AC19" s="586"/>
      <c r="AD19" s="604"/>
      <c r="AE19" s="604"/>
      <c r="AF19" s="604"/>
      <c r="AG19" s="608"/>
      <c r="AH19" s="609"/>
      <c r="AI19" s="610"/>
      <c r="AJ19" s="636"/>
      <c r="AK19" s="637"/>
      <c r="AL19" s="637"/>
      <c r="AM19" s="637"/>
      <c r="AN19" s="637"/>
      <c r="AO19" s="638"/>
      <c r="AP19" s="627"/>
      <c r="AQ19" s="627"/>
      <c r="AR19" s="627"/>
      <c r="AS19" s="627"/>
      <c r="AT19" s="572"/>
      <c r="AU19" s="572"/>
      <c r="AV19" s="573"/>
    </row>
    <row r="20" spans="1:48" ht="8.1" customHeight="1" x14ac:dyDescent="0.2">
      <c r="A20" s="611"/>
      <c r="B20" s="612"/>
      <c r="C20" s="563"/>
      <c r="D20" s="592"/>
      <c r="E20" s="595" t="str">
        <f>IF(A20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0" s="596"/>
      <c r="G20" s="598"/>
      <c r="H20" s="599"/>
      <c r="I20" s="92"/>
      <c r="J20" s="92"/>
      <c r="K20" s="571"/>
      <c r="L20" s="599"/>
      <c r="M20" s="576"/>
      <c r="N20" s="572"/>
      <c r="O20" s="572"/>
      <c r="P20" s="576"/>
      <c r="Q20" s="572"/>
      <c r="R20" s="577" t="str">
        <f>IF(P20="","",(ROUND(C20*E20,2)))</f>
        <v/>
      </c>
      <c r="S20" s="579" t="str">
        <f>IF(M20="","",((M20-RIGHT(M20,2))/100)+(RIGHT(M20,2)/60))</f>
        <v/>
      </c>
      <c r="T20" s="581" t="str">
        <f>IF(P20="","",((P20-RIGHT(P20,2))/100)+(RIGHT(P20,2)/60))</f>
        <v/>
      </c>
      <c r="U20" s="583" t="str">
        <f>IF(P20="","",(INT(Z20)&amp;" + "&amp;ROUND((Z20-INT(Z20))*60,0)))</f>
        <v/>
      </c>
      <c r="V20" s="583"/>
      <c r="W20" s="583"/>
      <c r="X20" s="583"/>
      <c r="Y20" s="583"/>
      <c r="Z20" s="586" t="str">
        <f>IF(T20="","",ROUND((T20-S20),2))</f>
        <v/>
      </c>
      <c r="AA20" s="586"/>
      <c r="AB20" s="586" t="str">
        <f>IF(P20="","",(Z20+AB18))</f>
        <v/>
      </c>
      <c r="AC20" s="586"/>
      <c r="AD20" s="602"/>
      <c r="AE20" s="603"/>
      <c r="AF20" s="603"/>
      <c r="AG20" s="605" t="str">
        <f>IF(P20="","",($Q$40*Z20))</f>
        <v/>
      </c>
      <c r="AH20" s="606"/>
      <c r="AI20" s="607"/>
      <c r="AJ20" s="563"/>
      <c r="AK20" s="634"/>
      <c r="AL20" s="634"/>
      <c r="AM20" s="634"/>
      <c r="AN20" s="634"/>
      <c r="AO20" s="635"/>
      <c r="AP20" s="569"/>
      <c r="AQ20" s="570"/>
      <c r="AR20" s="570"/>
      <c r="AS20" s="570"/>
      <c r="AT20" s="571"/>
      <c r="AU20" s="572"/>
      <c r="AV20" s="573"/>
    </row>
    <row r="21" spans="1:48" ht="8.1" customHeight="1" x14ac:dyDescent="0.2">
      <c r="A21" s="613"/>
      <c r="B21" s="614"/>
      <c r="C21" s="615"/>
      <c r="D21" s="616"/>
      <c r="E21" s="596"/>
      <c r="F21" s="596"/>
      <c r="G21" s="617"/>
      <c r="H21" s="599"/>
      <c r="I21" s="92"/>
      <c r="J21" s="92"/>
      <c r="K21" s="599"/>
      <c r="L21" s="599"/>
      <c r="M21" s="572"/>
      <c r="N21" s="572"/>
      <c r="O21" s="572"/>
      <c r="P21" s="572"/>
      <c r="Q21" s="572"/>
      <c r="R21" s="629"/>
      <c r="S21" s="630"/>
      <c r="T21" s="631"/>
      <c r="U21" s="583"/>
      <c r="V21" s="583"/>
      <c r="W21" s="583"/>
      <c r="X21" s="583"/>
      <c r="Y21" s="583"/>
      <c r="Z21" s="586"/>
      <c r="AA21" s="586"/>
      <c r="AB21" s="586"/>
      <c r="AC21" s="586"/>
      <c r="AD21" s="604"/>
      <c r="AE21" s="604"/>
      <c r="AF21" s="604"/>
      <c r="AG21" s="608"/>
      <c r="AH21" s="609"/>
      <c r="AI21" s="610"/>
      <c r="AJ21" s="636"/>
      <c r="AK21" s="637"/>
      <c r="AL21" s="637"/>
      <c r="AM21" s="637"/>
      <c r="AN21" s="637"/>
      <c r="AO21" s="638"/>
      <c r="AP21" s="627"/>
      <c r="AQ21" s="627"/>
      <c r="AR21" s="627"/>
      <c r="AS21" s="627"/>
      <c r="AT21" s="572"/>
      <c r="AU21" s="572"/>
      <c r="AV21" s="573"/>
    </row>
    <row r="22" spans="1:48" ht="8.1" customHeight="1" x14ac:dyDescent="0.2">
      <c r="A22" s="639"/>
      <c r="B22" s="640"/>
      <c r="C22" s="563"/>
      <c r="D22" s="592"/>
      <c r="E22" s="595" t="str">
        <f>IF(A22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2" s="596"/>
      <c r="G22" s="598"/>
      <c r="H22" s="599"/>
      <c r="I22" s="92"/>
      <c r="J22" s="92"/>
      <c r="K22" s="598"/>
      <c r="L22" s="599"/>
      <c r="M22" s="576"/>
      <c r="N22" s="572"/>
      <c r="O22" s="572"/>
      <c r="P22" s="576"/>
      <c r="Q22" s="572"/>
      <c r="R22" s="577" t="str">
        <f>IF(P22="","",(ROUND(C22*E22,2)))</f>
        <v/>
      </c>
      <c r="S22" s="579" t="str">
        <f>IF(M22="","",((M22-RIGHT(M22,2))/100)+(RIGHT(M22,2)/60))</f>
        <v/>
      </c>
      <c r="T22" s="581" t="str">
        <f>IF(P22="","",((P22-RIGHT(P22,2))/100)+(RIGHT(P22,2)/60))</f>
        <v/>
      </c>
      <c r="U22" s="633" t="str">
        <f>IF(P22="","",(INT(Z22)&amp;" + "&amp;ROUND((Z22-INT(Z22))*60,0)))</f>
        <v/>
      </c>
      <c r="V22" s="596"/>
      <c r="W22" s="596"/>
      <c r="X22" s="596"/>
      <c r="Y22" s="596"/>
      <c r="Z22" s="586" t="str">
        <f>IF(T22="","",ROUND((T22-S22),2))</f>
        <v/>
      </c>
      <c r="AA22" s="632"/>
      <c r="AB22" s="586" t="str">
        <f>IF(P22="","",(Z22+AB20))</f>
        <v/>
      </c>
      <c r="AC22" s="632"/>
      <c r="AD22" s="602"/>
      <c r="AE22" s="603"/>
      <c r="AF22" s="603"/>
      <c r="AG22" s="605" t="str">
        <f>IF(P22="","",($Q$40*Z22))</f>
        <v/>
      </c>
      <c r="AH22" s="606"/>
      <c r="AI22" s="607"/>
      <c r="AJ22" s="563"/>
      <c r="AK22" s="634"/>
      <c r="AL22" s="634"/>
      <c r="AM22" s="634"/>
      <c r="AN22" s="634"/>
      <c r="AO22" s="635"/>
      <c r="AP22" s="569"/>
      <c r="AQ22" s="570"/>
      <c r="AR22" s="570"/>
      <c r="AS22" s="570"/>
      <c r="AT22" s="571"/>
      <c r="AU22" s="572"/>
      <c r="AV22" s="573"/>
    </row>
    <row r="23" spans="1:48" ht="8.1" customHeight="1" x14ac:dyDescent="0.2">
      <c r="A23" s="613"/>
      <c r="B23" s="614"/>
      <c r="C23" s="615"/>
      <c r="D23" s="616"/>
      <c r="E23" s="596"/>
      <c r="F23" s="596"/>
      <c r="G23" s="617"/>
      <c r="H23" s="599"/>
      <c r="I23" s="92"/>
      <c r="J23" s="92"/>
      <c r="K23" s="617"/>
      <c r="L23" s="599"/>
      <c r="M23" s="572"/>
      <c r="N23" s="572"/>
      <c r="O23" s="572"/>
      <c r="P23" s="572"/>
      <c r="Q23" s="572"/>
      <c r="R23" s="629"/>
      <c r="S23" s="630"/>
      <c r="T23" s="631"/>
      <c r="U23" s="596"/>
      <c r="V23" s="596"/>
      <c r="W23" s="596"/>
      <c r="X23" s="596"/>
      <c r="Y23" s="596"/>
      <c r="Z23" s="632"/>
      <c r="AA23" s="632"/>
      <c r="AB23" s="632"/>
      <c r="AC23" s="632"/>
      <c r="AD23" s="604"/>
      <c r="AE23" s="604"/>
      <c r="AF23" s="604"/>
      <c r="AG23" s="608"/>
      <c r="AH23" s="609"/>
      <c r="AI23" s="610"/>
      <c r="AJ23" s="636"/>
      <c r="AK23" s="637"/>
      <c r="AL23" s="637"/>
      <c r="AM23" s="637"/>
      <c r="AN23" s="637"/>
      <c r="AO23" s="638"/>
      <c r="AP23" s="627"/>
      <c r="AQ23" s="627"/>
      <c r="AR23" s="627"/>
      <c r="AS23" s="627"/>
      <c r="AT23" s="572"/>
      <c r="AU23" s="572"/>
      <c r="AV23" s="573"/>
    </row>
    <row r="24" spans="1:48" ht="8.1" customHeight="1" x14ac:dyDescent="0.2">
      <c r="A24" s="611"/>
      <c r="B24" s="612"/>
      <c r="C24" s="563"/>
      <c r="D24" s="592"/>
      <c r="E24" s="595" t="str">
        <f>IF(A24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4" s="596"/>
      <c r="G24" s="598"/>
      <c r="H24" s="599"/>
      <c r="I24" s="92"/>
      <c r="J24" s="92"/>
      <c r="K24" s="571"/>
      <c r="L24" s="599"/>
      <c r="M24" s="576"/>
      <c r="N24" s="572"/>
      <c r="O24" s="572"/>
      <c r="P24" s="576"/>
      <c r="Q24" s="572"/>
      <c r="R24" s="577" t="str">
        <f>IF(P24="","",(ROUND(C24*E24,2)))</f>
        <v/>
      </c>
      <c r="S24" s="579" t="str">
        <f>IF(M24="","",((M24-RIGHT(M24,2))/100)+(RIGHT(M24,2)/60))</f>
        <v/>
      </c>
      <c r="T24" s="581" t="str">
        <f>IF(P24="","",((P24-RIGHT(P24,2))/100)+(RIGHT(P24,2)/60))</f>
        <v/>
      </c>
      <c r="U24" s="633" t="str">
        <f>IF(P24="","",(INT(Z24)&amp;" + "&amp;ROUND((Z24-INT(Z24))*60,0)))</f>
        <v/>
      </c>
      <c r="V24" s="596"/>
      <c r="W24" s="596"/>
      <c r="X24" s="596"/>
      <c r="Y24" s="596"/>
      <c r="Z24" s="586" t="str">
        <f>IF(T24="","",ROUND((T24-S24),2))</f>
        <v/>
      </c>
      <c r="AA24" s="632"/>
      <c r="AB24" s="586" t="str">
        <f>IF(P24="","",(Z24+AB22))</f>
        <v/>
      </c>
      <c r="AC24" s="632"/>
      <c r="AD24" s="602"/>
      <c r="AE24" s="603"/>
      <c r="AF24" s="603"/>
      <c r="AG24" s="605" t="str">
        <f>IF(P24="","",($Q$40*Z24))</f>
        <v/>
      </c>
      <c r="AH24" s="606"/>
      <c r="AI24" s="607"/>
      <c r="AJ24" s="563"/>
      <c r="AK24" s="564"/>
      <c r="AL24" s="564"/>
      <c r="AM24" s="564"/>
      <c r="AN24" s="564"/>
      <c r="AO24" s="565"/>
      <c r="AP24" s="569"/>
      <c r="AQ24" s="570"/>
      <c r="AR24" s="570"/>
      <c r="AS24" s="570"/>
      <c r="AT24" s="571"/>
      <c r="AU24" s="572"/>
      <c r="AV24" s="573"/>
    </row>
    <row r="25" spans="1:48" ht="8.1" customHeight="1" x14ac:dyDescent="0.2">
      <c r="A25" s="613"/>
      <c r="B25" s="614"/>
      <c r="C25" s="615"/>
      <c r="D25" s="616"/>
      <c r="E25" s="596"/>
      <c r="F25" s="596"/>
      <c r="G25" s="617"/>
      <c r="H25" s="599"/>
      <c r="I25" s="92"/>
      <c r="J25" s="92"/>
      <c r="K25" s="599"/>
      <c r="L25" s="599"/>
      <c r="M25" s="572"/>
      <c r="N25" s="572"/>
      <c r="O25" s="572"/>
      <c r="P25" s="572"/>
      <c r="Q25" s="572"/>
      <c r="R25" s="629"/>
      <c r="S25" s="630"/>
      <c r="T25" s="631"/>
      <c r="U25" s="596"/>
      <c r="V25" s="596"/>
      <c r="W25" s="596"/>
      <c r="X25" s="596"/>
      <c r="Y25" s="596"/>
      <c r="Z25" s="632"/>
      <c r="AA25" s="632"/>
      <c r="AB25" s="632"/>
      <c r="AC25" s="632"/>
      <c r="AD25" s="604"/>
      <c r="AE25" s="604"/>
      <c r="AF25" s="604"/>
      <c r="AG25" s="608"/>
      <c r="AH25" s="609"/>
      <c r="AI25" s="610"/>
      <c r="AJ25" s="626"/>
      <c r="AK25" s="627"/>
      <c r="AL25" s="627"/>
      <c r="AM25" s="627"/>
      <c r="AN25" s="627"/>
      <c r="AO25" s="628"/>
      <c r="AP25" s="627"/>
      <c r="AQ25" s="627"/>
      <c r="AR25" s="627"/>
      <c r="AS25" s="627"/>
      <c r="AT25" s="572"/>
      <c r="AU25" s="572"/>
      <c r="AV25" s="573"/>
    </row>
    <row r="26" spans="1:48" ht="8.1" customHeight="1" x14ac:dyDescent="0.2">
      <c r="A26" s="611"/>
      <c r="B26" s="612"/>
      <c r="C26" s="563"/>
      <c r="D26" s="592"/>
      <c r="E26" s="595" t="str">
        <f>IF(A26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6" s="596"/>
      <c r="G26" s="598"/>
      <c r="H26" s="599"/>
      <c r="I26" s="92"/>
      <c r="J26" s="92"/>
      <c r="K26" s="571"/>
      <c r="L26" s="599"/>
      <c r="M26" s="576"/>
      <c r="N26" s="572"/>
      <c r="O26" s="572"/>
      <c r="P26" s="576"/>
      <c r="Q26" s="572"/>
      <c r="R26" s="577" t="str">
        <f>IF(P26="","",(ROUND(C26*E26,2)))</f>
        <v/>
      </c>
      <c r="S26" s="579" t="str">
        <f>IF(M26="","",((M26-RIGHT(M26,2))/100)+(RIGHT(M26,2)/60))</f>
        <v/>
      </c>
      <c r="T26" s="581" t="str">
        <f>IF(P26="","",((P26-RIGHT(P26,2))/100)+(RIGHT(P26,2)/60))</f>
        <v/>
      </c>
      <c r="U26" s="583" t="str">
        <f>IF(P26="","",(INT(Z26)&amp;" + "&amp;ROUND((Z26-INT(Z26))*60,0)))</f>
        <v/>
      </c>
      <c r="V26" s="583"/>
      <c r="W26" s="583"/>
      <c r="X26" s="583"/>
      <c r="Y26" s="583"/>
      <c r="Z26" s="586" t="str">
        <f>IF(T26="","",ROUND((T26-S26),2))</f>
        <v/>
      </c>
      <c r="AA26" s="586"/>
      <c r="AB26" s="586" t="str">
        <f>IF(P26="","",(Z26+AB24))</f>
        <v/>
      </c>
      <c r="AC26" s="586"/>
      <c r="AD26" s="602"/>
      <c r="AE26" s="603"/>
      <c r="AF26" s="603"/>
      <c r="AG26" s="605" t="str">
        <f>IF(P26="","",($Q$40*Z26))</f>
        <v/>
      </c>
      <c r="AH26" s="606"/>
      <c r="AI26" s="607"/>
      <c r="AJ26" s="563"/>
      <c r="AK26" s="564"/>
      <c r="AL26" s="564"/>
      <c r="AM26" s="564"/>
      <c r="AN26" s="564"/>
      <c r="AO26" s="565"/>
      <c r="AP26" s="569"/>
      <c r="AQ26" s="570"/>
      <c r="AR26" s="570"/>
      <c r="AS26" s="570"/>
      <c r="AT26" s="571"/>
      <c r="AU26" s="572"/>
      <c r="AV26" s="573"/>
    </row>
    <row r="27" spans="1:48" ht="8.1" customHeight="1" x14ac:dyDescent="0.2">
      <c r="A27" s="613"/>
      <c r="B27" s="614"/>
      <c r="C27" s="615"/>
      <c r="D27" s="616"/>
      <c r="E27" s="596"/>
      <c r="F27" s="596"/>
      <c r="G27" s="617"/>
      <c r="H27" s="599"/>
      <c r="I27" s="92"/>
      <c r="J27" s="92"/>
      <c r="K27" s="599"/>
      <c r="L27" s="599"/>
      <c r="M27" s="572"/>
      <c r="N27" s="572"/>
      <c r="O27" s="572"/>
      <c r="P27" s="572"/>
      <c r="Q27" s="572"/>
      <c r="R27" s="629"/>
      <c r="S27" s="630"/>
      <c r="T27" s="631"/>
      <c r="U27" s="583"/>
      <c r="V27" s="583"/>
      <c r="W27" s="583"/>
      <c r="X27" s="583"/>
      <c r="Y27" s="583"/>
      <c r="Z27" s="586"/>
      <c r="AA27" s="586"/>
      <c r="AB27" s="586"/>
      <c r="AC27" s="586"/>
      <c r="AD27" s="604"/>
      <c r="AE27" s="604"/>
      <c r="AF27" s="604"/>
      <c r="AG27" s="608"/>
      <c r="AH27" s="609"/>
      <c r="AI27" s="610"/>
      <c r="AJ27" s="626"/>
      <c r="AK27" s="627"/>
      <c r="AL27" s="627"/>
      <c r="AM27" s="627"/>
      <c r="AN27" s="627"/>
      <c r="AO27" s="628"/>
      <c r="AP27" s="627"/>
      <c r="AQ27" s="627"/>
      <c r="AR27" s="627"/>
      <c r="AS27" s="627"/>
      <c r="AT27" s="572"/>
      <c r="AU27" s="572"/>
      <c r="AV27" s="573"/>
    </row>
    <row r="28" spans="1:48" ht="8.1" customHeight="1" x14ac:dyDescent="0.2">
      <c r="A28" s="611"/>
      <c r="B28" s="612"/>
      <c r="C28" s="563"/>
      <c r="D28" s="592"/>
      <c r="E28" s="595" t="str">
        <f>IF(A28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8" s="596"/>
      <c r="G28" s="598"/>
      <c r="H28" s="599"/>
      <c r="I28" s="92"/>
      <c r="J28" s="92"/>
      <c r="K28" s="571"/>
      <c r="L28" s="599"/>
      <c r="M28" s="576"/>
      <c r="N28" s="572"/>
      <c r="O28" s="572"/>
      <c r="P28" s="576"/>
      <c r="Q28" s="572"/>
      <c r="R28" s="577" t="str">
        <f>IF(P28="","",(ROUND(C28*E28,2)))</f>
        <v/>
      </c>
      <c r="S28" s="579" t="str">
        <f>IF(M28="","",((M28-RIGHT(M28,2))/100)+(RIGHT(M28,2)/60))</f>
        <v/>
      </c>
      <c r="T28" s="581" t="str">
        <f>IF(P28="","",((P28-RIGHT(P28,2))/100)+(RIGHT(P28,2)/60))</f>
        <v/>
      </c>
      <c r="U28" s="583" t="str">
        <f>IF(P28="","",(INT(Z28)&amp;" + "&amp;ROUND((Z28-INT(Z28))*60,0)))</f>
        <v/>
      </c>
      <c r="V28" s="583"/>
      <c r="W28" s="583"/>
      <c r="X28" s="583"/>
      <c r="Y28" s="583"/>
      <c r="Z28" s="586" t="str">
        <f>IF(T28="","",ROUND((T28-S28),2))</f>
        <v/>
      </c>
      <c r="AA28" s="586"/>
      <c r="AB28" s="586" t="str">
        <f>IF(P28="","",(Z28+AB26))</f>
        <v/>
      </c>
      <c r="AC28" s="586"/>
      <c r="AD28" s="602"/>
      <c r="AE28" s="603"/>
      <c r="AF28" s="603"/>
      <c r="AG28" s="605" t="str">
        <f>IF(P28="","",($Q$40*Z28))</f>
        <v/>
      </c>
      <c r="AH28" s="606"/>
      <c r="AI28" s="607"/>
      <c r="AJ28" s="563"/>
      <c r="AK28" s="564"/>
      <c r="AL28" s="564"/>
      <c r="AM28" s="564"/>
      <c r="AN28" s="564"/>
      <c r="AO28" s="565"/>
      <c r="AP28" s="569"/>
      <c r="AQ28" s="570"/>
      <c r="AR28" s="570"/>
      <c r="AS28" s="570"/>
      <c r="AT28" s="571"/>
      <c r="AU28" s="572"/>
      <c r="AV28" s="573"/>
    </row>
    <row r="29" spans="1:48" ht="8.1" customHeight="1" x14ac:dyDescent="0.2">
      <c r="A29" s="613"/>
      <c r="B29" s="614"/>
      <c r="C29" s="615"/>
      <c r="D29" s="616"/>
      <c r="E29" s="596"/>
      <c r="F29" s="596"/>
      <c r="G29" s="617"/>
      <c r="H29" s="599"/>
      <c r="I29" s="92"/>
      <c r="J29" s="92"/>
      <c r="K29" s="599"/>
      <c r="L29" s="599"/>
      <c r="M29" s="572"/>
      <c r="N29" s="572"/>
      <c r="O29" s="572"/>
      <c r="P29" s="572"/>
      <c r="Q29" s="572"/>
      <c r="R29" s="629"/>
      <c r="S29" s="630"/>
      <c r="T29" s="631"/>
      <c r="U29" s="583"/>
      <c r="V29" s="583"/>
      <c r="W29" s="583"/>
      <c r="X29" s="583"/>
      <c r="Y29" s="583"/>
      <c r="Z29" s="586"/>
      <c r="AA29" s="586"/>
      <c r="AB29" s="586"/>
      <c r="AC29" s="586"/>
      <c r="AD29" s="604"/>
      <c r="AE29" s="604"/>
      <c r="AF29" s="604"/>
      <c r="AG29" s="608"/>
      <c r="AH29" s="609"/>
      <c r="AI29" s="610"/>
      <c r="AJ29" s="626"/>
      <c r="AK29" s="627"/>
      <c r="AL29" s="627"/>
      <c r="AM29" s="627"/>
      <c r="AN29" s="627"/>
      <c r="AO29" s="628"/>
      <c r="AP29" s="627"/>
      <c r="AQ29" s="627"/>
      <c r="AR29" s="627"/>
      <c r="AS29" s="627"/>
      <c r="AT29" s="572"/>
      <c r="AU29" s="572"/>
      <c r="AV29" s="573"/>
    </row>
    <row r="30" spans="1:48" ht="8.1" customHeight="1" x14ac:dyDescent="0.2">
      <c r="A30" s="611"/>
      <c r="B30" s="612"/>
      <c r="C30" s="563"/>
      <c r="D30" s="592"/>
      <c r="E30" s="595" t="str">
        <f>IF(A30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0" s="596"/>
      <c r="G30" s="598"/>
      <c r="H30" s="599"/>
      <c r="I30" s="92"/>
      <c r="J30" s="92"/>
      <c r="K30" s="571"/>
      <c r="L30" s="599"/>
      <c r="M30" s="576"/>
      <c r="N30" s="572"/>
      <c r="O30" s="572"/>
      <c r="P30" s="576"/>
      <c r="Q30" s="572"/>
      <c r="R30" s="577" t="str">
        <f>IF(P30="","",(ROUND(C30*E30,2)))</f>
        <v/>
      </c>
      <c r="S30" s="579" t="str">
        <f>IF(M30="","",((M30-RIGHT(M30,2))/100)+(RIGHT(M30,2)/60))</f>
        <v/>
      </c>
      <c r="T30" s="581" t="str">
        <f>IF(P30="","",((P30-RIGHT(P30,2))/100)+(RIGHT(P30,2)/60))</f>
        <v/>
      </c>
      <c r="U30" s="583" t="str">
        <f>IF(P30="","",(INT(Z30)&amp;" + "&amp;ROUND((Z30-INT(Z30))*60,0)))</f>
        <v/>
      </c>
      <c r="V30" s="583"/>
      <c r="W30" s="583"/>
      <c r="X30" s="583"/>
      <c r="Y30" s="583"/>
      <c r="Z30" s="586" t="str">
        <f>IF(T30="","",ROUND((T30-S30),2))</f>
        <v/>
      </c>
      <c r="AA30" s="586"/>
      <c r="AB30" s="586" t="str">
        <f>IF(P30="","",(Z30+AB28))</f>
        <v/>
      </c>
      <c r="AC30" s="586"/>
      <c r="AD30" s="602"/>
      <c r="AE30" s="603"/>
      <c r="AF30" s="603"/>
      <c r="AG30" s="605" t="str">
        <f>IF(P30="","",($Q$40*Z30))</f>
        <v/>
      </c>
      <c r="AH30" s="606"/>
      <c r="AI30" s="607"/>
      <c r="AJ30" s="563"/>
      <c r="AK30" s="564"/>
      <c r="AL30" s="564"/>
      <c r="AM30" s="564"/>
      <c r="AN30" s="564"/>
      <c r="AO30" s="565"/>
      <c r="AP30" s="569"/>
      <c r="AQ30" s="570"/>
      <c r="AR30" s="570"/>
      <c r="AS30" s="570"/>
      <c r="AT30" s="571"/>
      <c r="AU30" s="572"/>
      <c r="AV30" s="573"/>
    </row>
    <row r="31" spans="1:48" ht="8.1" customHeight="1" x14ac:dyDescent="0.2">
      <c r="A31" s="613"/>
      <c r="B31" s="614"/>
      <c r="C31" s="615"/>
      <c r="D31" s="616"/>
      <c r="E31" s="596"/>
      <c r="F31" s="596"/>
      <c r="G31" s="617"/>
      <c r="H31" s="599"/>
      <c r="I31" s="92"/>
      <c r="J31" s="92"/>
      <c r="K31" s="599"/>
      <c r="L31" s="599"/>
      <c r="M31" s="572"/>
      <c r="N31" s="572"/>
      <c r="O31" s="572"/>
      <c r="P31" s="572"/>
      <c r="Q31" s="572"/>
      <c r="R31" s="629"/>
      <c r="S31" s="630"/>
      <c r="T31" s="631"/>
      <c r="U31" s="583"/>
      <c r="V31" s="583"/>
      <c r="W31" s="583"/>
      <c r="X31" s="583"/>
      <c r="Y31" s="583"/>
      <c r="Z31" s="586"/>
      <c r="AA31" s="586"/>
      <c r="AB31" s="586"/>
      <c r="AC31" s="586"/>
      <c r="AD31" s="604"/>
      <c r="AE31" s="604"/>
      <c r="AF31" s="604"/>
      <c r="AG31" s="608"/>
      <c r="AH31" s="609"/>
      <c r="AI31" s="610"/>
      <c r="AJ31" s="626"/>
      <c r="AK31" s="627"/>
      <c r="AL31" s="627"/>
      <c r="AM31" s="627"/>
      <c r="AN31" s="627"/>
      <c r="AO31" s="628"/>
      <c r="AP31" s="627"/>
      <c r="AQ31" s="627"/>
      <c r="AR31" s="627"/>
      <c r="AS31" s="627"/>
      <c r="AT31" s="572"/>
      <c r="AU31" s="572"/>
      <c r="AV31" s="573"/>
    </row>
    <row r="32" spans="1:48" ht="8.1" customHeight="1" x14ac:dyDescent="0.2">
      <c r="A32" s="611"/>
      <c r="B32" s="612"/>
      <c r="C32" s="563"/>
      <c r="D32" s="592"/>
      <c r="E32" s="595" t="str">
        <f>IF(A32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2" s="596"/>
      <c r="G32" s="598"/>
      <c r="H32" s="599"/>
      <c r="I32" s="92"/>
      <c r="J32" s="92"/>
      <c r="K32" s="571"/>
      <c r="L32" s="599"/>
      <c r="M32" s="576"/>
      <c r="N32" s="572"/>
      <c r="O32" s="572"/>
      <c r="P32" s="576"/>
      <c r="Q32" s="572"/>
      <c r="R32" s="577" t="str">
        <f>IF(P32="","",(ROUND(C32*E32,2)))</f>
        <v/>
      </c>
      <c r="S32" s="579" t="str">
        <f>IF(M32="","",((M32-RIGHT(M32,2))/100)+(RIGHT(M32,2)/60))</f>
        <v/>
      </c>
      <c r="T32" s="581" t="str">
        <f>IF(P32="","",((P32-RIGHT(P32,2))/100)+(RIGHT(P32,2)/60))</f>
        <v/>
      </c>
      <c r="U32" s="583" t="str">
        <f>IF(P32="","",(INT(Z32)&amp;" + "&amp;ROUND((Z32-INT(Z32))*60,0)))</f>
        <v/>
      </c>
      <c r="V32" s="583"/>
      <c r="W32" s="583"/>
      <c r="X32" s="584"/>
      <c r="Y32" s="584"/>
      <c r="Z32" s="586" t="str">
        <f>IF(T32="","",ROUND((T32-S32),2))</f>
        <v/>
      </c>
      <c r="AA32" s="586"/>
      <c r="AB32" s="586" t="str">
        <f>IF(P32="","",(Z32+AB30))</f>
        <v/>
      </c>
      <c r="AC32" s="586"/>
      <c r="AD32" s="602"/>
      <c r="AE32" s="603"/>
      <c r="AF32" s="603"/>
      <c r="AG32" s="605" t="str">
        <f>IF(P32="","",($Q$40*Z32))</f>
        <v/>
      </c>
      <c r="AH32" s="606"/>
      <c r="AI32" s="607"/>
      <c r="AJ32" s="563"/>
      <c r="AK32" s="564"/>
      <c r="AL32" s="564"/>
      <c r="AM32" s="564"/>
      <c r="AN32" s="564"/>
      <c r="AO32" s="565"/>
      <c r="AP32" s="569"/>
      <c r="AQ32" s="570"/>
      <c r="AR32" s="570"/>
      <c r="AS32" s="570"/>
      <c r="AT32" s="571"/>
      <c r="AU32" s="572"/>
      <c r="AV32" s="573"/>
    </row>
    <row r="33" spans="1:50" ht="8.1" customHeight="1" x14ac:dyDescent="0.2">
      <c r="A33" s="613"/>
      <c r="B33" s="614"/>
      <c r="C33" s="615"/>
      <c r="D33" s="616"/>
      <c r="E33" s="596"/>
      <c r="F33" s="596"/>
      <c r="G33" s="617"/>
      <c r="H33" s="599"/>
      <c r="I33" s="92"/>
      <c r="J33" s="92"/>
      <c r="K33" s="599"/>
      <c r="L33" s="599"/>
      <c r="M33" s="572"/>
      <c r="N33" s="572"/>
      <c r="O33" s="572"/>
      <c r="P33" s="572"/>
      <c r="Q33" s="572"/>
      <c r="R33" s="629"/>
      <c r="S33" s="630"/>
      <c r="T33" s="631"/>
      <c r="U33" s="584"/>
      <c r="V33" s="584"/>
      <c r="W33" s="584"/>
      <c r="X33" s="584"/>
      <c r="Y33" s="584"/>
      <c r="Z33" s="586"/>
      <c r="AA33" s="586"/>
      <c r="AB33" s="586"/>
      <c r="AC33" s="586"/>
      <c r="AD33" s="604"/>
      <c r="AE33" s="604"/>
      <c r="AF33" s="604"/>
      <c r="AG33" s="608"/>
      <c r="AH33" s="609"/>
      <c r="AI33" s="610"/>
      <c r="AJ33" s="626"/>
      <c r="AK33" s="627"/>
      <c r="AL33" s="627"/>
      <c r="AM33" s="627"/>
      <c r="AN33" s="627"/>
      <c r="AO33" s="628"/>
      <c r="AP33" s="627"/>
      <c r="AQ33" s="627"/>
      <c r="AR33" s="627"/>
      <c r="AS33" s="627"/>
      <c r="AT33" s="572"/>
      <c r="AU33" s="572"/>
      <c r="AV33" s="573"/>
    </row>
    <row r="34" spans="1:50" ht="8.1" customHeight="1" x14ac:dyDescent="0.2">
      <c r="A34" s="588"/>
      <c r="B34" s="589"/>
      <c r="C34" s="563"/>
      <c r="D34" s="592"/>
      <c r="E34" s="595" t="str">
        <f>IF(A34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4" s="596"/>
      <c r="G34" s="598"/>
      <c r="H34" s="599"/>
      <c r="I34" s="92"/>
      <c r="J34" s="92"/>
      <c r="K34" s="571"/>
      <c r="L34" s="599"/>
      <c r="M34" s="576"/>
      <c r="N34" s="572"/>
      <c r="O34" s="572"/>
      <c r="P34" s="576"/>
      <c r="Q34" s="572"/>
      <c r="R34" s="577" t="str">
        <f>IF(P34="","",(ROUND(C34*E34,2)))</f>
        <v/>
      </c>
      <c r="S34" s="579" t="str">
        <f>IF(M34="","",((M34-RIGHT(M34,2))/100)+(RIGHT(M34,2)/60))</f>
        <v/>
      </c>
      <c r="T34" s="581" t="str">
        <f>IF(P34="","",((P34-RIGHT(P34,2))/100)+(RIGHT(P34,2)/60))</f>
        <v/>
      </c>
      <c r="U34" s="583" t="str">
        <f>IF(P34="","",(INT(Z34)&amp;" + "&amp;ROUND((Z34-INT(Z34))*60,0)))</f>
        <v/>
      </c>
      <c r="V34" s="583"/>
      <c r="W34" s="583"/>
      <c r="X34" s="584"/>
      <c r="Y34" s="584"/>
      <c r="Z34" s="586" t="str">
        <f>IF(T34="","",ROUND((T34-S34),2))</f>
        <v/>
      </c>
      <c r="AA34" s="586"/>
      <c r="AB34" s="586" t="str">
        <f>IF(P34="","",(Z34+AB32))</f>
        <v/>
      </c>
      <c r="AC34" s="586"/>
      <c r="AD34" s="618"/>
      <c r="AE34" s="604"/>
      <c r="AF34" s="604"/>
      <c r="AG34" s="620" t="str">
        <f>IF(P34="","",($Q$40*Z34))</f>
        <v/>
      </c>
      <c r="AH34" s="621"/>
      <c r="AI34" s="622"/>
      <c r="AJ34" s="563"/>
      <c r="AK34" s="564"/>
      <c r="AL34" s="564"/>
      <c r="AM34" s="564"/>
      <c r="AN34" s="564"/>
      <c r="AO34" s="565"/>
      <c r="AP34" s="569"/>
      <c r="AQ34" s="570"/>
      <c r="AR34" s="570"/>
      <c r="AS34" s="570"/>
      <c r="AT34" s="571"/>
      <c r="AU34" s="572"/>
      <c r="AV34" s="573"/>
    </row>
    <row r="35" spans="1:50" ht="8.1" customHeight="1" thickBot="1" x14ac:dyDescent="0.25">
      <c r="A35" s="590"/>
      <c r="B35" s="591"/>
      <c r="C35" s="593"/>
      <c r="D35" s="594"/>
      <c r="E35" s="597"/>
      <c r="F35" s="597"/>
      <c r="G35" s="600"/>
      <c r="H35" s="601"/>
      <c r="I35" s="99"/>
      <c r="J35" s="99"/>
      <c r="K35" s="601"/>
      <c r="L35" s="601"/>
      <c r="M35" s="574"/>
      <c r="N35" s="574"/>
      <c r="O35" s="574"/>
      <c r="P35" s="574"/>
      <c r="Q35" s="574"/>
      <c r="R35" s="578"/>
      <c r="S35" s="580"/>
      <c r="T35" s="582"/>
      <c r="U35" s="585"/>
      <c r="V35" s="585"/>
      <c r="W35" s="585"/>
      <c r="X35" s="585"/>
      <c r="Y35" s="585"/>
      <c r="Z35" s="587"/>
      <c r="AA35" s="587"/>
      <c r="AB35" s="587"/>
      <c r="AC35" s="587"/>
      <c r="AD35" s="619"/>
      <c r="AE35" s="619"/>
      <c r="AF35" s="619"/>
      <c r="AG35" s="623"/>
      <c r="AH35" s="624"/>
      <c r="AI35" s="625"/>
      <c r="AJ35" s="566"/>
      <c r="AK35" s="567"/>
      <c r="AL35" s="567"/>
      <c r="AM35" s="567"/>
      <c r="AN35" s="567"/>
      <c r="AO35" s="568"/>
      <c r="AP35" s="567"/>
      <c r="AQ35" s="567"/>
      <c r="AR35" s="567"/>
      <c r="AS35" s="567"/>
      <c r="AT35" s="574"/>
      <c r="AU35" s="574"/>
      <c r="AV35" s="575"/>
    </row>
    <row r="36" spans="1:50" s="24" customFormat="1" ht="13.5" customHeight="1" thickBot="1" x14ac:dyDescent="0.25">
      <c r="A36" s="539"/>
      <c r="B36" s="540"/>
      <c r="C36" s="541" t="str">
        <f>IF(C12="","",(SUM(C12:C34)))</f>
        <v/>
      </c>
      <c r="D36" s="542"/>
      <c r="E36" s="542"/>
      <c r="F36" s="226">
        <f>IF($Q$8="  "," ",VLOOKUP($Q$8,TBDATA!$A$3:$N$90,8,0))</f>
        <v>0</v>
      </c>
      <c r="G36" s="226">
        <f>IF($Q$8="  "," ",VLOOKUP($Q$8,TBDATA!$A$3:$N$90,10,0))</f>
        <v>0</v>
      </c>
      <c r="H36" s="226">
        <f>IF($Q$8="  "," ",VLOOKUP($Q$8,TBDATA!$A$3:$N$90,12))</f>
        <v>0</v>
      </c>
      <c r="I36" s="348"/>
      <c r="J36" s="348"/>
      <c r="K36" s="191" t="s">
        <v>111</v>
      </c>
      <c r="L36" s="348"/>
      <c r="M36" s="348"/>
      <c r="N36" s="543">
        <f>IF(C2="","",C2)</f>
        <v>41036</v>
      </c>
      <c r="O36" s="544"/>
      <c r="P36" s="544"/>
      <c r="Q36" s="544"/>
      <c r="R36" s="34"/>
      <c r="S36" s="25">
        <f>IF(A39="","",((A39-RIGHT(A39,2))/100)+(RIGHT(A39,2)/60))</f>
        <v>9</v>
      </c>
      <c r="T36" s="25">
        <f>IF(E39="","",((E39-RIGHT(E39,2))/100)+(RIGHT(E39,2)/60))</f>
        <v>18</v>
      </c>
      <c r="U36" s="545" t="str">
        <f>IF(AB36="","",(INT(AB36)&amp;" + "&amp;ROUND((AB36-INT(AB36))*60,0)))</f>
        <v>3 + 55</v>
      </c>
      <c r="V36" s="546"/>
      <c r="W36" s="546"/>
      <c r="X36" s="547"/>
      <c r="Y36" s="547"/>
      <c r="Z36" s="548">
        <f>IF(P12="","",(ROUND(SUM(Z12:AA35),2)))</f>
        <v>3.92</v>
      </c>
      <c r="AA36" s="549"/>
      <c r="AB36" s="550">
        <f>IF(P12="","",(ROUND(Z36,2)))</f>
        <v>3.92</v>
      </c>
      <c r="AC36" s="551"/>
      <c r="AD36" s="551"/>
      <c r="AE36" s="561"/>
      <c r="AF36" s="561"/>
      <c r="AG36" s="562">
        <f>IF(AG12="","",(SUM(AG12:AI35)))</f>
        <v>29893.919999999998</v>
      </c>
      <c r="AH36" s="547"/>
      <c r="AI36" s="547"/>
      <c r="AJ36" s="547"/>
      <c r="AK36" s="561"/>
      <c r="AL36" s="561"/>
      <c r="AM36" s="561"/>
      <c r="AN36" s="561"/>
      <c r="AO36" s="561"/>
      <c r="AP36" s="561"/>
      <c r="AQ36" s="561"/>
      <c r="AR36" s="561"/>
      <c r="AS36" s="561"/>
      <c r="AT36" s="561"/>
      <c r="AU36" s="561"/>
      <c r="AV36" s="561"/>
    </row>
    <row r="37" spans="1:50" ht="17.25" customHeight="1" thickBot="1" x14ac:dyDescent="0.25">
      <c r="A37" s="521" t="s">
        <v>125</v>
      </c>
      <c r="B37" s="522"/>
      <c r="C37" s="522"/>
      <c r="D37" s="522"/>
      <c r="E37" s="522"/>
      <c r="F37" s="522"/>
      <c r="G37" s="522"/>
      <c r="H37" s="523"/>
      <c r="I37" s="343"/>
      <c r="J37" s="343"/>
      <c r="K37" s="521" t="s">
        <v>126</v>
      </c>
      <c r="L37" s="522"/>
      <c r="M37" s="522"/>
      <c r="N37" s="522"/>
      <c r="O37" s="522"/>
      <c r="P37" s="522"/>
      <c r="Q37" s="522"/>
      <c r="R37" s="522"/>
      <c r="S37" s="522"/>
      <c r="T37" s="522"/>
      <c r="U37" s="523"/>
      <c r="V37" s="343"/>
      <c r="W37" s="343"/>
      <c r="X37" s="524" t="s">
        <v>17</v>
      </c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5"/>
      <c r="AL37" s="526" t="b">
        <f>IF(G5="Sunday",1,IF(G5="Monday",2,IF(G5="Tuesday",3,IF(G5="Wednesday",4,IF(G5="Thursday",5,IF(G5="Friday",6,IF(G5="Saturday",7)))))))</f>
        <v>0</v>
      </c>
      <c r="AM37" s="527"/>
      <c r="AN37" s="527"/>
      <c r="AO37" s="527"/>
      <c r="AP37" s="527"/>
      <c r="AQ37" s="527"/>
      <c r="AR37" s="528"/>
      <c r="AS37" s="529" t="s">
        <v>127</v>
      </c>
      <c r="AT37" s="530"/>
      <c r="AU37" s="530"/>
      <c r="AV37" s="531"/>
    </row>
    <row r="38" spans="1:50" s="26" customFormat="1" ht="24.95" customHeight="1" thickBot="1" x14ac:dyDescent="0.25">
      <c r="A38" s="535" t="s">
        <v>15</v>
      </c>
      <c r="B38" s="536"/>
      <c r="C38" s="536"/>
      <c r="D38" s="536"/>
      <c r="E38" s="537" t="s">
        <v>16</v>
      </c>
      <c r="F38" s="536"/>
      <c r="G38" s="536"/>
      <c r="H38" s="538"/>
      <c r="I38" s="83"/>
      <c r="J38" s="83"/>
      <c r="K38" s="552" t="s">
        <v>15</v>
      </c>
      <c r="L38" s="553"/>
      <c r="M38" s="553"/>
      <c r="N38" s="553"/>
      <c r="O38" s="554" t="s">
        <v>16</v>
      </c>
      <c r="P38" s="555"/>
      <c r="Q38" s="555"/>
      <c r="R38" s="555"/>
      <c r="S38" s="555"/>
      <c r="T38" s="555"/>
      <c r="U38" s="556"/>
      <c r="V38" s="84" t="str">
        <f>IF(K39="","",((K39-RIGHT(K39,2))/100)+(RIGHT(K39,2)/60))</f>
        <v/>
      </c>
      <c r="W38" s="84" t="str">
        <f>IF(O39="","",((O39-RIGHT(O39,2))/100)+(RIGHT(O39,2)/60))</f>
        <v/>
      </c>
      <c r="X38" s="557" t="s">
        <v>15</v>
      </c>
      <c r="Y38" s="558"/>
      <c r="Z38" s="558"/>
      <c r="AA38" s="559"/>
      <c r="AB38" s="12"/>
      <c r="AC38" s="344" t="s">
        <v>16</v>
      </c>
      <c r="AD38" s="12"/>
      <c r="AE38" s="560" t="s">
        <v>18</v>
      </c>
      <c r="AF38" s="558"/>
      <c r="AG38" s="558"/>
      <c r="AH38" s="559"/>
      <c r="AI38" s="560" t="s">
        <v>19</v>
      </c>
      <c r="AJ38" s="558"/>
      <c r="AK38" s="558"/>
      <c r="AL38" s="558"/>
      <c r="AM38" s="558"/>
      <c r="AN38" s="559"/>
      <c r="AO38" s="560" t="s">
        <v>20</v>
      </c>
      <c r="AP38" s="558"/>
      <c r="AQ38" s="558"/>
      <c r="AR38" s="559"/>
      <c r="AS38" s="532"/>
      <c r="AT38" s="533"/>
      <c r="AU38" s="533"/>
      <c r="AV38" s="534"/>
      <c r="AX38" s="21"/>
    </row>
    <row r="39" spans="1:50" ht="24.95" customHeight="1" thickBot="1" x14ac:dyDescent="0.25">
      <c r="A39" s="510" t="s">
        <v>894</v>
      </c>
      <c r="B39" s="511"/>
      <c r="C39" s="511"/>
      <c r="D39" s="512"/>
      <c r="E39" s="513" t="s">
        <v>895</v>
      </c>
      <c r="F39" s="511"/>
      <c r="G39" s="511"/>
      <c r="H39" s="514"/>
      <c r="I39" s="54">
        <f>IF(A39="","",((A39-RIGHT(A39,2))/100)+(RIGHT(A39,2)/60))</f>
        <v>9</v>
      </c>
      <c r="J39" s="54">
        <f>IF(E39="","",((E39-RIGHT(E39,2))/100)+(RIGHT(E39,2)/60))</f>
        <v>18</v>
      </c>
      <c r="K39" s="515"/>
      <c r="L39" s="516"/>
      <c r="M39" s="516"/>
      <c r="N39" s="516"/>
      <c r="O39" s="513"/>
      <c r="P39" s="511"/>
      <c r="Q39" s="511"/>
      <c r="R39" s="511"/>
      <c r="S39" s="511"/>
      <c r="T39" s="511"/>
      <c r="U39" s="514"/>
      <c r="V39" s="102" t="str">
        <f>IF(X39="","",((X39-RIGHT(X39,2))/100)+(RIGHT(X39,2)/60))</f>
        <v/>
      </c>
      <c r="W39" s="102" t="str">
        <f>IF(AB39="","",((AB39-RIGHT(AB39,2))/100)+(RIGHT(AB39,2)/60))</f>
        <v/>
      </c>
      <c r="X39" s="510"/>
      <c r="Y39" s="517"/>
      <c r="Z39" s="490"/>
      <c r="AA39" s="491"/>
      <c r="AB39" s="518"/>
      <c r="AC39" s="519"/>
      <c r="AD39" s="520"/>
      <c r="AE39" s="486" t="str">
        <f>IF($W$39="","",($W$39-$V$39))</f>
        <v/>
      </c>
      <c r="AF39" s="487"/>
      <c r="AG39" s="487"/>
      <c r="AH39" s="488"/>
      <c r="AI39" s="489"/>
      <c r="AJ39" s="490"/>
      <c r="AK39" s="490"/>
      <c r="AL39" s="490"/>
      <c r="AM39" s="490"/>
      <c r="AN39" s="491"/>
      <c r="AO39" s="492" t="str">
        <f>IF($AB$39="","",VLOOKUP(Y4,ATDATA!$A$3:$W$61,7)*(AI39*AE39))</f>
        <v/>
      </c>
      <c r="AP39" s="493"/>
      <c r="AQ39" s="493"/>
      <c r="AR39" s="493"/>
      <c r="AS39" s="494" t="str">
        <f>IF($Y$4="","",VLOOKUP($Y$4,ATDATA!$A$3:$X$86,23,0))</f>
        <v>?</v>
      </c>
      <c r="AT39" s="495"/>
      <c r="AU39" s="495"/>
      <c r="AV39" s="496"/>
      <c r="AW39" s="103"/>
      <c r="AX39" s="103"/>
    </row>
    <row r="40" spans="1:50" ht="20.100000000000001" customHeight="1" x14ac:dyDescent="0.2">
      <c r="A40" s="497" t="s">
        <v>128</v>
      </c>
      <c r="B40" s="498"/>
      <c r="C40" s="498"/>
      <c r="D40" s="498"/>
      <c r="E40" s="498"/>
      <c r="F40" s="499">
        <f>IF($Y$4="","",IF($C$2&lt;$AS$39,VLOOKUP($Y$4,ATDATA!$A$3:$W$86,5,0),VLOOKUP($Y$4,ATDATA!$A$3:$X$86,22,0)))</f>
        <v>0</v>
      </c>
      <c r="G40" s="500"/>
      <c r="H40" s="500"/>
      <c r="I40" s="161"/>
      <c r="J40" s="161"/>
      <c r="K40" s="501" t="s">
        <v>201</v>
      </c>
      <c r="L40" s="502"/>
      <c r="M40" s="502"/>
      <c r="N40" s="502"/>
      <c r="O40" s="502"/>
      <c r="P40" s="502"/>
      <c r="Q40" s="503">
        <f>IF($Y$4="","",VLOOKUP($Y$4,ATDATA!$A$3:$U$86,6,0))</f>
        <v>7626</v>
      </c>
      <c r="R40" s="504"/>
      <c r="S40" s="504"/>
      <c r="T40" s="504">
        <f>IF($K$12="","",VLOOKUP($Y$4,ATDATA!$A$3:$U$61,7))</f>
        <v>0</v>
      </c>
      <c r="U40" s="504"/>
      <c r="V40" s="504"/>
      <c r="W40" s="504">
        <f>IF($K$12="","",VLOOKUP($Y$4,ATDATA!$A$3:$U$61,7))</f>
        <v>0</v>
      </c>
      <c r="X40" s="504"/>
      <c r="Y40" s="505"/>
      <c r="Z40" s="506" t="s">
        <v>112</v>
      </c>
      <c r="AA40" s="507"/>
      <c r="AB40" s="508"/>
      <c r="AC40" s="508"/>
      <c r="AD40" s="508"/>
      <c r="AE40" s="508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8"/>
      <c r="AQ40" s="508"/>
      <c r="AR40" s="508"/>
      <c r="AS40" s="508"/>
      <c r="AT40" s="508"/>
      <c r="AU40" s="508"/>
      <c r="AV40" s="509"/>
      <c r="AW40" s="27"/>
      <c r="AX40" s="21"/>
    </row>
    <row r="41" spans="1:50" ht="18" customHeight="1" thickBot="1" x14ac:dyDescent="0.25">
      <c r="A41" s="437" t="s">
        <v>60</v>
      </c>
      <c r="B41" s="438"/>
      <c r="C41" s="438"/>
      <c r="D41" s="438"/>
      <c r="E41" s="438"/>
      <c r="F41" s="462">
        <f>Z36</f>
        <v>3.92</v>
      </c>
      <c r="G41" s="463"/>
      <c r="H41" s="463"/>
      <c r="I41" s="159"/>
      <c r="J41" s="159"/>
      <c r="K41" s="444" t="s">
        <v>200</v>
      </c>
      <c r="L41" s="464"/>
      <c r="M41" s="464"/>
      <c r="N41" s="464"/>
      <c r="O41" s="464"/>
      <c r="P41" s="464"/>
      <c r="Q41" s="465">
        <f>IF(Y4="","",($AG$36))</f>
        <v>29893.919999999998</v>
      </c>
      <c r="R41" s="466"/>
      <c r="S41" s="466"/>
      <c r="T41" s="466"/>
      <c r="U41" s="466"/>
      <c r="V41" s="466"/>
      <c r="W41" s="466"/>
      <c r="X41" s="466"/>
      <c r="Y41" s="467"/>
      <c r="Z41" s="468">
        <f>IF($Y$4="","",(SUM(F43,Q41,Q42,Q43,Q44,Q46)))</f>
        <v>29893.919999999998</v>
      </c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70"/>
    </row>
    <row r="42" spans="1:50" ht="21" customHeight="1" x14ac:dyDescent="0.2">
      <c r="A42" s="437" t="s">
        <v>61</v>
      </c>
      <c r="B42" s="445"/>
      <c r="C42" s="445"/>
      <c r="D42" s="445"/>
      <c r="E42" s="445"/>
      <c r="F42" s="471" t="str">
        <f>IF($W$39="","",($W$39-$V$39))</f>
        <v/>
      </c>
      <c r="G42" s="466"/>
      <c r="H42" s="466"/>
      <c r="I42" s="159"/>
      <c r="J42" s="159"/>
      <c r="K42" s="444" t="s">
        <v>199</v>
      </c>
      <c r="L42" s="464"/>
      <c r="M42" s="464"/>
      <c r="N42" s="464"/>
      <c r="O42" s="464"/>
      <c r="P42" s="464"/>
      <c r="Q42" s="465" t="str">
        <f>IF(A12="","",(SUM($R$12:$R$34)))</f>
        <v/>
      </c>
      <c r="R42" s="466"/>
      <c r="S42" s="466"/>
      <c r="T42" s="466"/>
      <c r="U42" s="466"/>
      <c r="V42" s="466"/>
      <c r="W42" s="466"/>
      <c r="X42" s="466"/>
      <c r="Y42" s="467"/>
      <c r="Z42" s="472" t="s">
        <v>134</v>
      </c>
      <c r="AA42" s="473"/>
      <c r="AB42" s="474"/>
      <c r="AC42" s="477" t="s">
        <v>104</v>
      </c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78"/>
    </row>
    <row r="43" spans="1:50" ht="20.25" customHeight="1" thickBot="1" x14ac:dyDescent="0.25">
      <c r="A43" s="482" t="s">
        <v>174</v>
      </c>
      <c r="B43" s="445"/>
      <c r="C43" s="445"/>
      <c r="D43" s="445"/>
      <c r="E43" s="445"/>
      <c r="F43" s="483" t="str">
        <f>IF(Y4="","",($AO$39))</f>
        <v/>
      </c>
      <c r="G43" s="466"/>
      <c r="H43" s="466"/>
      <c r="I43" s="159"/>
      <c r="J43" s="159"/>
      <c r="K43" s="444" t="s">
        <v>175</v>
      </c>
      <c r="L43" s="464"/>
      <c r="M43" s="464"/>
      <c r="N43" s="464"/>
      <c r="O43" s="464"/>
      <c r="P43" s="464"/>
      <c r="Q43" s="484"/>
      <c r="R43" s="484"/>
      <c r="S43" s="484"/>
      <c r="T43" s="484"/>
      <c r="U43" s="484"/>
      <c r="V43" s="484"/>
      <c r="W43" s="484"/>
      <c r="X43" s="484"/>
      <c r="Y43" s="485"/>
      <c r="Z43" s="475"/>
      <c r="AA43" s="475"/>
      <c r="AB43" s="476"/>
      <c r="AC43" s="479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1"/>
    </row>
    <row r="44" spans="1:50" ht="15" customHeight="1" x14ac:dyDescent="0.2">
      <c r="A44" s="437" t="s">
        <v>62</v>
      </c>
      <c r="B44" s="438"/>
      <c r="C44" s="438"/>
      <c r="D44" s="438"/>
      <c r="E44" s="438"/>
      <c r="F44" s="441" t="str">
        <f>IF(Y4="","",(C36))</f>
        <v/>
      </c>
      <c r="G44" s="442"/>
      <c r="H44" s="442"/>
      <c r="I44" s="162"/>
      <c r="J44" s="162"/>
      <c r="K44" s="444" t="s">
        <v>202</v>
      </c>
      <c r="L44" s="445"/>
      <c r="M44" s="445"/>
      <c r="N44" s="445"/>
      <c r="O44" s="445"/>
      <c r="P44" s="445"/>
      <c r="Q44" s="446"/>
      <c r="R44" s="447"/>
      <c r="S44" s="447"/>
      <c r="T44" s="447"/>
      <c r="U44" s="447"/>
      <c r="V44" s="447"/>
      <c r="W44" s="447"/>
      <c r="X44" s="447"/>
      <c r="Y44" s="448"/>
      <c r="Z44" s="451">
        <f>IF($C$2="","",IF(G5="NO OFF",C2-6,(C2+(WEEKDAY(C2)&gt;=AL37)*7-WEEKDAY(C2)+AL37)-7))</f>
        <v>41030</v>
      </c>
      <c r="AA44" s="397"/>
      <c r="AB44" s="452"/>
      <c r="AC44" s="433">
        <f>IF($C$2="","",Z44+1)</f>
        <v>41031</v>
      </c>
      <c r="AD44" s="434"/>
      <c r="AE44" s="435"/>
      <c r="AF44" s="420">
        <f>IF($C$2="","",Z44+2)</f>
        <v>41032</v>
      </c>
      <c r="AG44" s="434"/>
      <c r="AH44" s="435"/>
      <c r="AI44" s="420">
        <f>IF($C$2="","",Z44+3)</f>
        <v>41033</v>
      </c>
      <c r="AJ44" s="434"/>
      <c r="AK44" s="435"/>
      <c r="AL44" s="420">
        <f>IF($C$2="","",Z44+4)</f>
        <v>41034</v>
      </c>
      <c r="AM44" s="434"/>
      <c r="AN44" s="435"/>
      <c r="AO44" s="420">
        <f>IF($C$2="","",Z44+5)</f>
        <v>41035</v>
      </c>
      <c r="AP44" s="434"/>
      <c r="AQ44" s="435"/>
      <c r="AR44" s="420">
        <f>IF($C$2="","",Z44+6)</f>
        <v>41036</v>
      </c>
      <c r="AS44" s="436"/>
      <c r="AT44" s="420" t="s">
        <v>105</v>
      </c>
      <c r="AU44" s="421"/>
      <c r="AV44" s="422"/>
    </row>
    <row r="45" spans="1:50" ht="15" customHeight="1" thickBot="1" x14ac:dyDescent="0.25">
      <c r="A45" s="439"/>
      <c r="B45" s="440"/>
      <c r="C45" s="440"/>
      <c r="D45" s="440"/>
      <c r="E45" s="440"/>
      <c r="F45" s="443"/>
      <c r="G45" s="443"/>
      <c r="H45" s="443"/>
      <c r="I45" s="163"/>
      <c r="J45" s="163"/>
      <c r="K45" s="440"/>
      <c r="L45" s="440"/>
      <c r="M45" s="440"/>
      <c r="N45" s="440"/>
      <c r="O45" s="440"/>
      <c r="P45" s="440"/>
      <c r="Q45" s="449"/>
      <c r="R45" s="449"/>
      <c r="S45" s="449"/>
      <c r="T45" s="449"/>
      <c r="U45" s="449"/>
      <c r="V45" s="449"/>
      <c r="W45" s="449"/>
      <c r="X45" s="449"/>
      <c r="Y45" s="450"/>
      <c r="Z45" s="426" t="str">
        <f>IF(Y4="","",IF(Z44="","",(TEXT(Z44,"ddd"))))</f>
        <v>Tue</v>
      </c>
      <c r="AA45" s="427"/>
      <c r="AB45" s="428"/>
      <c r="AC45" s="429" t="str">
        <f>IF(AC44="","",(TEXT(AC44,"ddd")))</f>
        <v>Wed</v>
      </c>
      <c r="AD45" s="354"/>
      <c r="AE45" s="430"/>
      <c r="AF45" s="431" t="str">
        <f>IF(AF44="","",(TEXT(AF44,"ddd")))</f>
        <v>Thu</v>
      </c>
      <c r="AG45" s="354"/>
      <c r="AH45" s="430"/>
      <c r="AI45" s="431" t="str">
        <f>IF(AI44="","",(TEXT(AI44,"ddd")))</f>
        <v>Fri</v>
      </c>
      <c r="AJ45" s="354"/>
      <c r="AK45" s="430"/>
      <c r="AL45" s="431" t="str">
        <f>IF(AL44="","",(TEXT(AL44,"ddd")))</f>
        <v>Sat</v>
      </c>
      <c r="AM45" s="354"/>
      <c r="AN45" s="430"/>
      <c r="AO45" s="431" t="str">
        <f>IF(AO44="","",(TEXT(AO44,"ddd")))</f>
        <v>Sun</v>
      </c>
      <c r="AP45" s="354"/>
      <c r="AQ45" s="430"/>
      <c r="AR45" s="431" t="str">
        <f>IF(AR44="","",(TEXT(AR44,"ddd")))</f>
        <v>Mon</v>
      </c>
      <c r="AS45" s="432"/>
      <c r="AT45" s="423"/>
      <c r="AU45" s="424"/>
      <c r="AV45" s="425"/>
    </row>
    <row r="46" spans="1:50" ht="15" customHeight="1" x14ac:dyDescent="0.2">
      <c r="A46" s="413" t="s">
        <v>117</v>
      </c>
      <c r="B46" s="414"/>
      <c r="C46" s="414"/>
      <c r="D46" s="417" t="s">
        <v>384</v>
      </c>
      <c r="E46" s="418"/>
      <c r="F46" s="418"/>
      <c r="G46" s="453"/>
      <c r="H46" s="455" t="str">
        <f>IF($Q$8="","Cost    Per    1000",IF($A$48="PL","Cost Per Landing","Cost      Per    1000"))</f>
        <v>Cost      Per    1000</v>
      </c>
      <c r="I46" s="418"/>
      <c r="J46" s="418"/>
      <c r="K46" s="418"/>
      <c r="L46" s="418"/>
      <c r="M46" s="455">
        <f>IF($Q$8="","",VLOOKUP($Q$8,TBDATA!$A$3:$N$130,13,0))</f>
        <v>0</v>
      </c>
      <c r="N46" s="418"/>
      <c r="O46" s="418"/>
      <c r="P46" s="418"/>
      <c r="Q46" s="456" t="str">
        <f>IF(M46="","",(IF(G46="","$0.00",IF(M47="LANDING",G46*M46,IF(M47&lt;&gt;"LANDING",G46*M47)))))</f>
        <v>$0.00</v>
      </c>
      <c r="R46" s="457"/>
      <c r="S46" s="457"/>
      <c r="T46" s="457"/>
      <c r="U46" s="457"/>
      <c r="V46" s="457"/>
      <c r="W46" s="457"/>
      <c r="X46" s="457"/>
      <c r="Y46" s="458"/>
      <c r="Z46" s="398" t="s">
        <v>135</v>
      </c>
      <c r="AA46" s="398"/>
      <c r="AB46" s="399"/>
      <c r="AC46" s="402" t="e">
        <f ca="1">IF($Y$4="","",IF($AC$44=$C$2,$AB$36,IF($AC$44&gt;$C$2,"",OFFSET(FLIGHTTIME!$A$2,MATCH('M7'!$Y$4,FLIGHTTIME!$A$3:$A$53,0),MATCH('M7'!$AC$44,FLIGHTTIME!$B$2:$FO$2,0)))))</f>
        <v>#N/A</v>
      </c>
      <c r="AD46" s="384"/>
      <c r="AE46" s="384"/>
      <c r="AF46" s="404" t="e">
        <f ca="1">IF($Y$4="","",IF($AF$44=$C$2,$AB$36,IF($AF$44&gt;$C$2,"",OFFSET(FLIGHTTIME!$A$2,MATCH('M7'!$Y$4,FLIGHTTIME!$A$3:$A$53,0),MATCH('M7'!$AF$44,FLIGHTTIME!$B$2:$FO$2,0)))))</f>
        <v>#N/A</v>
      </c>
      <c r="AG46" s="405"/>
      <c r="AH46" s="405"/>
      <c r="AI46" s="404" t="e">
        <f ca="1">IF($Y$4="","",IF($AI$44=$C$2,$AB$36,IF($AI$44&gt;$C$2,"",OFFSET(FLIGHTTIME!$A$2,MATCH('M7'!$Y$4,FLIGHTTIME!$A$3:$A$53,0),MATCH('M7'!$AI$44,FLIGHTTIME!$B$2:$FO$2,0)))))</f>
        <v>#N/A</v>
      </c>
      <c r="AJ46" s="405"/>
      <c r="AK46" s="405"/>
      <c r="AL46" s="379" t="e">
        <f ca="1">IF($Y$4="","",IF($AL$44=$C$2,$AB$36,IF($AL$44&gt;$C$2,"",OFFSET(FLIGHTTIME!$A$2,MATCH('M7'!$Y$4,FLIGHTTIME!$A$3:$A$53,0),MATCH('M7'!$AL$44,FLIGHTTIME!$B$2:$FO$2,0)))))</f>
        <v>#N/A</v>
      </c>
      <c r="AM46" s="384"/>
      <c r="AN46" s="380"/>
      <c r="AO46" s="407" t="e">
        <f ca="1">IF($Y$4="","",IF($AO$44=$C$2,$AB$36,IF($AO$44&gt;$C$2,"",OFFSET(FLIGHTTIME!$A$2,MATCH('M7'!$Y$4,FLIGHTTIME!$A$3:$A$53,0),MATCH('M7'!$AO$44,FLIGHTTIME!$B$2:$FO$2,0)))))</f>
        <v>#N/A</v>
      </c>
      <c r="AP46" s="408"/>
      <c r="AQ46" s="409"/>
      <c r="AR46" s="379">
        <f ca="1">IF($Y$4="","",IF($AR$44=$C$2,$AB$36,IF($AR$44&gt;$C$2,"",OFFSET(FLIGHTTIME!$A$2,MATCH('M7'!$Y$4,FLIGHTTIME!$A$3:$A$53,0),MATCH('M7'!$AR$44,FLIGHTTIME!$B$2:$FO$2,0)))))</f>
        <v>3.92</v>
      </c>
      <c r="AS46" s="380"/>
      <c r="AT46" s="383" t="e">
        <f ca="1">IF($Y$4="","",SUM(AC46:AR46))</f>
        <v>#N/A</v>
      </c>
      <c r="AU46" s="384"/>
      <c r="AV46" s="385"/>
    </row>
    <row r="47" spans="1:50" ht="11.25" customHeight="1" thickBot="1" x14ac:dyDescent="0.25">
      <c r="A47" s="415"/>
      <c r="B47" s="416"/>
      <c r="C47" s="416"/>
      <c r="D47" s="419"/>
      <c r="E47" s="419"/>
      <c r="F47" s="419"/>
      <c r="G47" s="454"/>
      <c r="H47" s="419"/>
      <c r="I47" s="419"/>
      <c r="J47" s="419"/>
      <c r="K47" s="419"/>
      <c r="L47" s="419"/>
      <c r="M47" s="388">
        <f>IF($Y$4="","",IF($A$48="PT",ROUND(VLOOKUP($Y$4,ATDATA!$A$3:$X$86,21,0)/1000,2)*M46,IF($A$48="PL","LANDING",ROUND(VLOOKUP($Y$4,ATDATA!$A$3:$X$86,21,0)/1000,2)*M46)))</f>
        <v>0</v>
      </c>
      <c r="N47" s="389"/>
      <c r="O47" s="389"/>
      <c r="P47" s="389"/>
      <c r="Q47" s="459"/>
      <c r="R47" s="460"/>
      <c r="S47" s="460"/>
      <c r="T47" s="460"/>
      <c r="U47" s="460"/>
      <c r="V47" s="460"/>
      <c r="W47" s="460"/>
      <c r="X47" s="460"/>
      <c r="Y47" s="461"/>
      <c r="Z47" s="400"/>
      <c r="AA47" s="400"/>
      <c r="AB47" s="401"/>
      <c r="AC47" s="403"/>
      <c r="AD47" s="386"/>
      <c r="AE47" s="386"/>
      <c r="AF47" s="406"/>
      <c r="AG47" s="406"/>
      <c r="AH47" s="406"/>
      <c r="AI47" s="406"/>
      <c r="AJ47" s="406"/>
      <c r="AK47" s="406"/>
      <c r="AL47" s="381"/>
      <c r="AM47" s="386"/>
      <c r="AN47" s="382"/>
      <c r="AO47" s="410"/>
      <c r="AP47" s="411"/>
      <c r="AQ47" s="412"/>
      <c r="AR47" s="381"/>
      <c r="AS47" s="382"/>
      <c r="AT47" s="381"/>
      <c r="AU47" s="386"/>
      <c r="AV47" s="387"/>
    </row>
    <row r="48" spans="1:50" s="28" customFormat="1" ht="6.75" customHeight="1" x14ac:dyDescent="0.2">
      <c r="A48" s="390">
        <f>IF($Q$8="  ","PT",VLOOKUP($Q$8,TBDATA!$A$3:$U$77,8))</f>
        <v>0</v>
      </c>
      <c r="B48" s="390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2"/>
      <c r="R48" s="392"/>
      <c r="S48" s="392"/>
      <c r="T48" s="392"/>
      <c r="U48" s="392"/>
      <c r="V48" s="392"/>
      <c r="W48" s="392"/>
      <c r="X48" s="392"/>
      <c r="Y48" s="392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47"/>
    </row>
    <row r="49" spans="1:48" s="29" customFormat="1" ht="20.100000000000001" customHeight="1" x14ac:dyDescent="0.2">
      <c r="A49" s="394" t="s">
        <v>27</v>
      </c>
      <c r="B49" s="395"/>
      <c r="C49" s="395"/>
      <c r="D49" s="395"/>
      <c r="E49" s="396" t="str">
        <f>IF(Y4="","",VLOOKUP($Y$4,ATDATA!$A$3:$X$86,13,0))</f>
        <v>Modular Airbone Firefighting System</v>
      </c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58" t="s">
        <v>22</v>
      </c>
      <c r="AA49" s="359"/>
      <c r="AB49" s="359"/>
      <c r="AC49" s="369" t="str">
        <f>IF(Y4="","",VLOOKUP($Y$4,ATDATA!$A$3:$X$86,14,0))</f>
        <v>007</v>
      </c>
      <c r="AD49" s="377"/>
      <c r="AE49" s="358" t="s">
        <v>57</v>
      </c>
      <c r="AF49" s="364"/>
      <c r="AG49" s="364"/>
      <c r="AH49" s="364"/>
      <c r="AI49" s="364"/>
      <c r="AJ49" s="369" t="str">
        <f>IF(Y4="","",VLOOKUP($Y$4,ATDATA!$A$3:$X$86,11,0))</f>
        <v xml:space="preserve">North Carolina Air National Guard </v>
      </c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70"/>
      <c r="AV49" s="371"/>
    </row>
    <row r="50" spans="1:48" s="29" customFormat="1" ht="20.100000000000001" customHeight="1" x14ac:dyDescent="0.2">
      <c r="A50" s="358" t="s">
        <v>55</v>
      </c>
      <c r="B50" s="372"/>
      <c r="C50" s="372"/>
      <c r="D50" s="372"/>
      <c r="E50" s="369" t="str">
        <f>IF(Y4="","",VLOOKUP($Y$4,ATDATA!$A$3:$X$86,12,0))</f>
        <v>Lockheed</v>
      </c>
      <c r="F50" s="373"/>
      <c r="G50" s="373"/>
      <c r="H50" s="373"/>
      <c r="I50" s="373"/>
      <c r="J50" s="373"/>
      <c r="K50" s="373"/>
      <c r="L50" s="373"/>
      <c r="M50" s="374" t="s">
        <v>63</v>
      </c>
      <c r="N50" s="375"/>
      <c r="O50" s="375"/>
      <c r="P50" s="369" t="str">
        <f>IF(Y4="","",VLOOKUP($Y$4,ATDATA!$A$3:$X$86,2,0))</f>
        <v>C130H</v>
      </c>
      <c r="Q50" s="376"/>
      <c r="R50" s="376"/>
      <c r="S50" s="376"/>
      <c r="T50" s="376"/>
      <c r="U50" s="376"/>
      <c r="V50" s="376"/>
      <c r="W50" s="376"/>
      <c r="X50" s="376"/>
      <c r="Y50" s="377"/>
      <c r="Z50" s="340" t="s">
        <v>58</v>
      </c>
      <c r="AA50" s="341"/>
      <c r="AB50" s="341"/>
      <c r="AC50" s="341"/>
      <c r="AD50" s="341"/>
      <c r="AE50" s="341"/>
      <c r="AF50" s="341"/>
      <c r="AG50" s="342"/>
      <c r="AH50" s="378" t="str">
        <f>IF($Q$8="","",VLOOKUP($Q$8,TBDATA!$A$3:$N$130,2,0))</f>
        <v>DONALDSON AIR CENTER (GREENVILLE)</v>
      </c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7"/>
    </row>
    <row r="51" spans="1:48" ht="20.100000000000001" customHeight="1" x14ac:dyDescent="0.2">
      <c r="A51" s="358" t="s">
        <v>56</v>
      </c>
      <c r="B51" s="359"/>
      <c r="C51" s="359"/>
      <c r="D51" s="359"/>
      <c r="E51" s="360"/>
      <c r="F51" s="361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3"/>
      <c r="Z51" s="358" t="s">
        <v>59</v>
      </c>
      <c r="AA51" s="359"/>
      <c r="AB51" s="359"/>
      <c r="AC51" s="359"/>
      <c r="AD51" s="359"/>
      <c r="AE51" s="364"/>
      <c r="AF51" s="364"/>
      <c r="AG51" s="364"/>
      <c r="AH51" s="361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3"/>
    </row>
    <row r="52" spans="1:48" ht="20.100000000000001" customHeight="1" x14ac:dyDescent="0.2">
      <c r="A52" s="365" t="s">
        <v>376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7" t="s">
        <v>713</v>
      </c>
      <c r="AS52" s="368"/>
      <c r="AT52" s="368"/>
      <c r="AU52" s="368"/>
      <c r="AV52" s="368"/>
    </row>
    <row r="53" spans="1:48" x14ac:dyDescent="0.2">
      <c r="A53" s="349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</row>
    <row r="54" spans="1:48" x14ac:dyDescent="0.2">
      <c r="A54" s="350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</row>
    <row r="55" spans="1:48" x14ac:dyDescent="0.2">
      <c r="A55" s="350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</row>
    <row r="56" spans="1:48" s="24" customFormat="1" ht="9.75" customHeight="1" x14ac:dyDescent="0.2">
      <c r="A56" s="350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</row>
    <row r="57" spans="1:48" s="24" customFormat="1" ht="11.1" customHeight="1" x14ac:dyDescent="0.2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</row>
    <row r="58" spans="1:48" ht="16.5" customHeight="1" x14ac:dyDescent="0.2">
      <c r="A58" s="351" t="s">
        <v>21</v>
      </c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2"/>
      <c r="W58" s="352"/>
      <c r="X58" s="352"/>
      <c r="Y58" s="353" t="str">
        <f>IF($Q$8="","",VLOOKUP($Q$8,TBDATA!$A$3:$N$130,3,0))</f>
        <v>Darlene Hall</v>
      </c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1" t="s">
        <v>54</v>
      </c>
      <c r="AL58" s="351"/>
      <c r="AM58" s="355"/>
      <c r="AN58" s="356">
        <f>IF(C2="","",C2)</f>
        <v>41036</v>
      </c>
      <c r="AO58" s="357"/>
      <c r="AP58" s="357"/>
      <c r="AQ58" s="357"/>
      <c r="AR58" s="357"/>
      <c r="AS58" s="357"/>
      <c r="AT58" s="357"/>
      <c r="AU58" s="357"/>
      <c r="AV58" s="357"/>
    </row>
    <row r="59" spans="1:48" ht="6.75" customHeight="1" x14ac:dyDescent="0.2">
      <c r="AF59" s="72"/>
    </row>
    <row r="60" spans="1:48" x14ac:dyDescent="0.2">
      <c r="AF60" s="73"/>
    </row>
  </sheetData>
  <sheetProtection sheet="1" objects="1" scenarios="1"/>
  <mergeCells count="393">
    <mergeCell ref="A1:AV1"/>
    <mergeCell ref="A2:B3"/>
    <mergeCell ref="C2:G2"/>
    <mergeCell ref="H2:X3"/>
    <mergeCell ref="Y2:AD3"/>
    <mergeCell ref="AE2:AK3"/>
    <mergeCell ref="AL2:AV3"/>
    <mergeCell ref="C3:G3"/>
    <mergeCell ref="A6:C6"/>
    <mergeCell ref="D6:L6"/>
    <mergeCell ref="M6:N6"/>
    <mergeCell ref="O6:Z6"/>
    <mergeCell ref="AA6:AH6"/>
    <mergeCell ref="AI6:AV6"/>
    <mergeCell ref="AL4:AV4"/>
    <mergeCell ref="A5:F5"/>
    <mergeCell ref="G5:L5"/>
    <mergeCell ref="M5:Q5"/>
    <mergeCell ref="U5:Z5"/>
    <mergeCell ref="AA5:AD5"/>
    <mergeCell ref="AE5:AI5"/>
    <mergeCell ref="AJ5:AM5"/>
    <mergeCell ref="AN5:AV5"/>
    <mergeCell ref="A4:D4"/>
    <mergeCell ref="E4:G4"/>
    <mergeCell ref="H4:N4"/>
    <mergeCell ref="O4:U4"/>
    <mergeCell ref="Y4:Z4"/>
    <mergeCell ref="AA4:AK4"/>
    <mergeCell ref="AO7:AP7"/>
    <mergeCell ref="AQ7:AS7"/>
    <mergeCell ref="AT7:AV7"/>
    <mergeCell ref="A8:P8"/>
    <mergeCell ref="Q8:Z8"/>
    <mergeCell ref="AA8:AC8"/>
    <mergeCell ref="AD8:AH8"/>
    <mergeCell ref="AK8:AN8"/>
    <mergeCell ref="AO8:AP8"/>
    <mergeCell ref="AQ8:AS8"/>
    <mergeCell ref="A7:P7"/>
    <mergeCell ref="Q7:Z7"/>
    <mergeCell ref="AA7:AC7"/>
    <mergeCell ref="AD7:AH7"/>
    <mergeCell ref="AI7:AJ8"/>
    <mergeCell ref="AK7:AN7"/>
    <mergeCell ref="AT8:AV8"/>
    <mergeCell ref="A9:AS9"/>
    <mergeCell ref="AT9:AV9"/>
    <mergeCell ref="A10:B11"/>
    <mergeCell ref="C10:F10"/>
    <mergeCell ref="G10:L11"/>
    <mergeCell ref="M10:Q10"/>
    <mergeCell ref="R10:R11"/>
    <mergeCell ref="S10:S11"/>
    <mergeCell ref="T10:T11"/>
    <mergeCell ref="AP10:AS11"/>
    <mergeCell ref="AT10:AV11"/>
    <mergeCell ref="C11:D11"/>
    <mergeCell ref="E11:F11"/>
    <mergeCell ref="M11:O11"/>
    <mergeCell ref="P11:Q11"/>
    <mergeCell ref="U10:Y11"/>
    <mergeCell ref="Z10:AA11"/>
    <mergeCell ref="AB10:AC11"/>
    <mergeCell ref="AD10:AF11"/>
    <mergeCell ref="AG10:AI11"/>
    <mergeCell ref="AJ10:AO11"/>
    <mergeCell ref="AJ12:AO13"/>
    <mergeCell ref="AP12:AS13"/>
    <mergeCell ref="AT12:AV13"/>
    <mergeCell ref="P12:Q13"/>
    <mergeCell ref="R12:R13"/>
    <mergeCell ref="S12:S13"/>
    <mergeCell ref="T12:T13"/>
    <mergeCell ref="U12:Y13"/>
    <mergeCell ref="Z12:AA13"/>
    <mergeCell ref="A14:B15"/>
    <mergeCell ref="C14:D15"/>
    <mergeCell ref="E14:F15"/>
    <mergeCell ref="G14:H15"/>
    <mergeCell ref="K14:L15"/>
    <mergeCell ref="M14:O15"/>
    <mergeCell ref="AB12:AC13"/>
    <mergeCell ref="AD12:AF13"/>
    <mergeCell ref="AG12:AI13"/>
    <mergeCell ref="A12:B13"/>
    <mergeCell ref="C12:D13"/>
    <mergeCell ref="E12:F13"/>
    <mergeCell ref="G12:H13"/>
    <mergeCell ref="K12:L13"/>
    <mergeCell ref="M12:O13"/>
    <mergeCell ref="AB14:AC15"/>
    <mergeCell ref="AD14:AF15"/>
    <mergeCell ref="AG14:AI15"/>
    <mergeCell ref="AJ14:AO15"/>
    <mergeCell ref="AP14:AS15"/>
    <mergeCell ref="AT14:AV15"/>
    <mergeCell ref="P14:Q15"/>
    <mergeCell ref="R14:R15"/>
    <mergeCell ref="S14:S15"/>
    <mergeCell ref="T14:T15"/>
    <mergeCell ref="U14:Y15"/>
    <mergeCell ref="Z14:AA15"/>
    <mergeCell ref="AJ16:AO17"/>
    <mergeCell ref="AP16:AS17"/>
    <mergeCell ref="AT16:AV17"/>
    <mergeCell ref="P16:Q17"/>
    <mergeCell ref="R16:R17"/>
    <mergeCell ref="S16:S17"/>
    <mergeCell ref="T16:T17"/>
    <mergeCell ref="U16:Y17"/>
    <mergeCell ref="Z16:AA17"/>
    <mergeCell ref="A18:B19"/>
    <mergeCell ref="C18:D19"/>
    <mergeCell ref="E18:F19"/>
    <mergeCell ref="G18:H19"/>
    <mergeCell ref="K18:L19"/>
    <mergeCell ref="M18:O19"/>
    <mergeCell ref="AB16:AC17"/>
    <mergeCell ref="AD16:AF17"/>
    <mergeCell ref="AG16:AI17"/>
    <mergeCell ref="A16:B17"/>
    <mergeCell ref="C16:D17"/>
    <mergeCell ref="E16:F17"/>
    <mergeCell ref="G16:H17"/>
    <mergeCell ref="K16:L17"/>
    <mergeCell ref="M16:O17"/>
    <mergeCell ref="AB18:AC19"/>
    <mergeCell ref="AD18:AF19"/>
    <mergeCell ref="AG18:AI19"/>
    <mergeCell ref="AJ18:AO19"/>
    <mergeCell ref="AP18:AS19"/>
    <mergeCell ref="AT18:AV19"/>
    <mergeCell ref="P18:Q19"/>
    <mergeCell ref="R18:R19"/>
    <mergeCell ref="S18:S19"/>
    <mergeCell ref="T18:T19"/>
    <mergeCell ref="U18:Y19"/>
    <mergeCell ref="Z18:AA19"/>
    <mergeCell ref="AJ20:AO21"/>
    <mergeCell ref="AP20:AS21"/>
    <mergeCell ref="AT20:AV21"/>
    <mergeCell ref="P20:Q21"/>
    <mergeCell ref="R20:R21"/>
    <mergeCell ref="S20:S21"/>
    <mergeCell ref="T20:T21"/>
    <mergeCell ref="U20:Y21"/>
    <mergeCell ref="Z20:AA21"/>
    <mergeCell ref="A22:B23"/>
    <mergeCell ref="C22:D23"/>
    <mergeCell ref="E22:F23"/>
    <mergeCell ref="G22:H23"/>
    <mergeCell ref="K22:L23"/>
    <mergeCell ref="M22:O23"/>
    <mergeCell ref="AB20:AC21"/>
    <mergeCell ref="AD20:AF21"/>
    <mergeCell ref="AG20:AI21"/>
    <mergeCell ref="A20:B21"/>
    <mergeCell ref="C20:D21"/>
    <mergeCell ref="E20:F21"/>
    <mergeCell ref="G20:H21"/>
    <mergeCell ref="K20:L21"/>
    <mergeCell ref="M20:O21"/>
    <mergeCell ref="AB22:AC23"/>
    <mergeCell ref="AD22:AF23"/>
    <mergeCell ref="AG22:AI23"/>
    <mergeCell ref="AJ22:AO23"/>
    <mergeCell ref="AP22:AS23"/>
    <mergeCell ref="AT22:AV23"/>
    <mergeCell ref="P22:Q23"/>
    <mergeCell ref="R22:R23"/>
    <mergeCell ref="S22:S23"/>
    <mergeCell ref="T22:T23"/>
    <mergeCell ref="U22:Y23"/>
    <mergeCell ref="Z22:AA23"/>
    <mergeCell ref="AJ24:AO25"/>
    <mergeCell ref="AP24:AS25"/>
    <mergeCell ref="AT24:AV25"/>
    <mergeCell ref="P24:Q25"/>
    <mergeCell ref="R24:R25"/>
    <mergeCell ref="S24:S25"/>
    <mergeCell ref="T24:T25"/>
    <mergeCell ref="U24:Y25"/>
    <mergeCell ref="Z24:AA25"/>
    <mergeCell ref="A26:B27"/>
    <mergeCell ref="C26:D27"/>
    <mergeCell ref="E26:F27"/>
    <mergeCell ref="G26:H27"/>
    <mergeCell ref="K26:L27"/>
    <mergeCell ref="M26:O27"/>
    <mergeCell ref="AB24:AC25"/>
    <mergeCell ref="AD24:AF25"/>
    <mergeCell ref="AG24:AI25"/>
    <mergeCell ref="A24:B25"/>
    <mergeCell ref="C24:D25"/>
    <mergeCell ref="E24:F25"/>
    <mergeCell ref="G24:H25"/>
    <mergeCell ref="K24:L25"/>
    <mergeCell ref="M24:O25"/>
    <mergeCell ref="AB26:AC27"/>
    <mergeCell ref="AD26:AF27"/>
    <mergeCell ref="AG26:AI27"/>
    <mergeCell ref="AJ26:AO27"/>
    <mergeCell ref="AP26:AS27"/>
    <mergeCell ref="AT26:AV27"/>
    <mergeCell ref="P26:Q27"/>
    <mergeCell ref="R26:R27"/>
    <mergeCell ref="S26:S27"/>
    <mergeCell ref="T26:T27"/>
    <mergeCell ref="U26:Y27"/>
    <mergeCell ref="Z26:AA27"/>
    <mergeCell ref="AJ28:AO29"/>
    <mergeCell ref="AP28:AS29"/>
    <mergeCell ref="AT28:AV29"/>
    <mergeCell ref="P28:Q29"/>
    <mergeCell ref="R28:R29"/>
    <mergeCell ref="S28:S29"/>
    <mergeCell ref="T28:T29"/>
    <mergeCell ref="U28:Y29"/>
    <mergeCell ref="Z28:AA29"/>
    <mergeCell ref="A30:B31"/>
    <mergeCell ref="C30:D31"/>
    <mergeCell ref="E30:F31"/>
    <mergeCell ref="G30:H31"/>
    <mergeCell ref="K30:L31"/>
    <mergeCell ref="M30:O31"/>
    <mergeCell ref="AB28:AC29"/>
    <mergeCell ref="AD28:AF29"/>
    <mergeCell ref="AG28:AI29"/>
    <mergeCell ref="A28:B29"/>
    <mergeCell ref="C28:D29"/>
    <mergeCell ref="E28:F29"/>
    <mergeCell ref="G28:H29"/>
    <mergeCell ref="K28:L29"/>
    <mergeCell ref="M28:O29"/>
    <mergeCell ref="AB30:AC31"/>
    <mergeCell ref="AD30:AF31"/>
    <mergeCell ref="AG30:AI31"/>
    <mergeCell ref="AJ30:AO31"/>
    <mergeCell ref="AP30:AS31"/>
    <mergeCell ref="AT30:AV31"/>
    <mergeCell ref="P30:Q31"/>
    <mergeCell ref="R30:R31"/>
    <mergeCell ref="S30:S31"/>
    <mergeCell ref="T30:T31"/>
    <mergeCell ref="U30:Y31"/>
    <mergeCell ref="Z30:AA31"/>
    <mergeCell ref="AJ32:AO33"/>
    <mergeCell ref="AP32:AS33"/>
    <mergeCell ref="AT32:AV33"/>
    <mergeCell ref="P32:Q33"/>
    <mergeCell ref="R32:R33"/>
    <mergeCell ref="S32:S33"/>
    <mergeCell ref="T32:T33"/>
    <mergeCell ref="U32:Y33"/>
    <mergeCell ref="Z32:AA33"/>
    <mergeCell ref="A34:B35"/>
    <mergeCell ref="C34:D35"/>
    <mergeCell ref="E34:F35"/>
    <mergeCell ref="G34:H35"/>
    <mergeCell ref="K34:L35"/>
    <mergeCell ref="M34:O35"/>
    <mergeCell ref="AB32:AC33"/>
    <mergeCell ref="AD32:AF33"/>
    <mergeCell ref="AG32:AI33"/>
    <mergeCell ref="A32:B33"/>
    <mergeCell ref="C32:D33"/>
    <mergeCell ref="E32:F33"/>
    <mergeCell ref="G32:H33"/>
    <mergeCell ref="K32:L33"/>
    <mergeCell ref="M32:O33"/>
    <mergeCell ref="AB34:AC35"/>
    <mergeCell ref="AD34:AF35"/>
    <mergeCell ref="AG34:AI35"/>
    <mergeCell ref="AJ34:AO35"/>
    <mergeCell ref="AP34:AS35"/>
    <mergeCell ref="AT34:AV35"/>
    <mergeCell ref="P34:Q35"/>
    <mergeCell ref="R34:R35"/>
    <mergeCell ref="S34:S35"/>
    <mergeCell ref="T34:T35"/>
    <mergeCell ref="U34:Y35"/>
    <mergeCell ref="Z34:AA35"/>
    <mergeCell ref="A37:H37"/>
    <mergeCell ref="K37:U37"/>
    <mergeCell ref="X37:AK37"/>
    <mergeCell ref="AL37:AR37"/>
    <mergeCell ref="AS37:AV38"/>
    <mergeCell ref="A38:D38"/>
    <mergeCell ref="E38:H38"/>
    <mergeCell ref="A36:B36"/>
    <mergeCell ref="C36:E36"/>
    <mergeCell ref="N36:Q36"/>
    <mergeCell ref="U36:Y36"/>
    <mergeCell ref="Z36:AA36"/>
    <mergeCell ref="AB36:AD36"/>
    <mergeCell ref="K38:N38"/>
    <mergeCell ref="O38:U38"/>
    <mergeCell ref="X38:AA38"/>
    <mergeCell ref="AE38:AH38"/>
    <mergeCell ref="AI38:AN38"/>
    <mergeCell ref="AO38:AR38"/>
    <mergeCell ref="AE36:AF36"/>
    <mergeCell ref="AG36:AJ36"/>
    <mergeCell ref="AK36:AV36"/>
    <mergeCell ref="AE39:AH39"/>
    <mergeCell ref="AI39:AN39"/>
    <mergeCell ref="AO39:AR39"/>
    <mergeCell ref="AS39:AV39"/>
    <mergeCell ref="A40:E40"/>
    <mergeCell ref="F40:H40"/>
    <mergeCell ref="K40:P40"/>
    <mergeCell ref="Q40:Y40"/>
    <mergeCell ref="Z40:AV40"/>
    <mergeCell ref="A39:D39"/>
    <mergeCell ref="E39:H39"/>
    <mergeCell ref="K39:N39"/>
    <mergeCell ref="O39:U39"/>
    <mergeCell ref="X39:AA39"/>
    <mergeCell ref="AB39:AD39"/>
    <mergeCell ref="A41:E41"/>
    <mergeCell ref="F41:H41"/>
    <mergeCell ref="K41:P41"/>
    <mergeCell ref="Q41:Y41"/>
    <mergeCell ref="Z41:AV41"/>
    <mergeCell ref="A42:E42"/>
    <mergeCell ref="F42:H42"/>
    <mergeCell ref="K42:P42"/>
    <mergeCell ref="Q42:Y42"/>
    <mergeCell ref="Z42:AB43"/>
    <mergeCell ref="AC42:AV43"/>
    <mergeCell ref="A43:E43"/>
    <mergeCell ref="F43:H43"/>
    <mergeCell ref="K43:P43"/>
    <mergeCell ref="Q43:Y43"/>
    <mergeCell ref="A44:E45"/>
    <mergeCell ref="F44:H45"/>
    <mergeCell ref="K44:P45"/>
    <mergeCell ref="Q44:Y45"/>
    <mergeCell ref="Z44:AB44"/>
    <mergeCell ref="G46:G47"/>
    <mergeCell ref="H46:L47"/>
    <mergeCell ref="M46:P46"/>
    <mergeCell ref="Q46:Y47"/>
    <mergeCell ref="AT44:AV45"/>
    <mergeCell ref="Z45:AB45"/>
    <mergeCell ref="AC45:AE45"/>
    <mergeCell ref="AF45:AH45"/>
    <mergeCell ref="AI45:AK45"/>
    <mergeCell ref="AL45:AN45"/>
    <mergeCell ref="AO45:AQ45"/>
    <mergeCell ref="AR45:AS45"/>
    <mergeCell ref="AC44:AE44"/>
    <mergeCell ref="AF44:AH44"/>
    <mergeCell ref="AI44:AK44"/>
    <mergeCell ref="AL44:AN44"/>
    <mergeCell ref="AO44:AQ44"/>
    <mergeCell ref="AR44:AS44"/>
    <mergeCell ref="AJ49:AV49"/>
    <mergeCell ref="A50:D50"/>
    <mergeCell ref="E50:L50"/>
    <mergeCell ref="M50:O50"/>
    <mergeCell ref="P50:Y50"/>
    <mergeCell ref="AH50:AV50"/>
    <mergeCell ref="AR46:AS47"/>
    <mergeCell ref="AT46:AV47"/>
    <mergeCell ref="M47:P47"/>
    <mergeCell ref="A48:P48"/>
    <mergeCell ref="Q48:AU48"/>
    <mergeCell ref="A49:D49"/>
    <mergeCell ref="E49:Y49"/>
    <mergeCell ref="Z49:AB49"/>
    <mergeCell ref="AC49:AD49"/>
    <mergeCell ref="AE49:AI49"/>
    <mergeCell ref="Z46:AB47"/>
    <mergeCell ref="AC46:AE47"/>
    <mergeCell ref="AF46:AH47"/>
    <mergeCell ref="AI46:AK47"/>
    <mergeCell ref="AL46:AN47"/>
    <mergeCell ref="AO46:AQ47"/>
    <mergeCell ref="A46:C47"/>
    <mergeCell ref="D46:F47"/>
    <mergeCell ref="A53:AV57"/>
    <mergeCell ref="A58:X58"/>
    <mergeCell ref="Y58:AJ58"/>
    <mergeCell ref="AK58:AM58"/>
    <mergeCell ref="AN58:AV58"/>
    <mergeCell ref="A51:E51"/>
    <mergeCell ref="F51:Y51"/>
    <mergeCell ref="Z51:AG51"/>
    <mergeCell ref="AH51:AV51"/>
    <mergeCell ref="A52:AQ52"/>
    <mergeCell ref="AR52:AV52"/>
  </mergeCells>
  <printOptions horizontalCentered="1" verticalCentered="1"/>
  <pageMargins left="0" right="0" top="0" bottom="0" header="0" footer="0"/>
  <pageSetup scale="9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showGridLines="0" showRowColHeaders="0" zoomScaleNormal="100" workbookViewId="0">
      <selection activeCell="AP12" sqref="AP12:AS13"/>
    </sheetView>
  </sheetViews>
  <sheetFormatPr defaultRowHeight="12.75" x14ac:dyDescent="0.2"/>
  <cols>
    <col min="1" max="1" width="3.28515625" style="20" customWidth="1"/>
    <col min="2" max="2" width="2" style="20" customWidth="1"/>
    <col min="3" max="3" width="2.7109375" style="20" customWidth="1"/>
    <col min="4" max="4" width="2.85546875" style="20" customWidth="1"/>
    <col min="5" max="5" width="2.7109375" style="20" customWidth="1"/>
    <col min="6" max="6" width="3.5703125" style="20" customWidth="1"/>
    <col min="7" max="7" width="2.42578125" style="20" customWidth="1"/>
    <col min="8" max="8" width="3.28515625" style="20" customWidth="1"/>
    <col min="9" max="9" width="8.28515625" style="20" hidden="1" customWidth="1"/>
    <col min="10" max="10" width="11.28515625" style="20" hidden="1" customWidth="1"/>
    <col min="11" max="11" width="3.140625" style="20" customWidth="1"/>
    <col min="12" max="12" width="2.5703125" style="20" customWidth="1"/>
    <col min="13" max="13" width="2.7109375" style="20" customWidth="1"/>
    <col min="14" max="15" width="2" style="20" customWidth="1"/>
    <col min="16" max="16" width="2.7109375" style="20" customWidth="1"/>
    <col min="17" max="17" width="2.140625" style="20" customWidth="1"/>
    <col min="18" max="18" width="14.42578125" style="20" hidden="1" customWidth="1"/>
    <col min="19" max="19" width="17" style="20" hidden="1" customWidth="1"/>
    <col min="20" max="20" width="8" style="20" hidden="1" customWidth="1"/>
    <col min="21" max="21" width="2.28515625" style="20" customWidth="1"/>
    <col min="22" max="23" width="2.28515625" style="20" hidden="1" customWidth="1"/>
    <col min="24" max="28" width="2.28515625" style="20" customWidth="1"/>
    <col min="29" max="29" width="3.140625" style="20" customWidth="1"/>
    <col min="30" max="30" width="2.5703125" style="20" customWidth="1"/>
    <col min="31" max="32" width="2.28515625" style="20" customWidth="1"/>
    <col min="33" max="33" width="3" style="20" customWidth="1"/>
    <col min="34" max="34" width="2.7109375" style="20" customWidth="1"/>
    <col min="35" max="35" width="2.5703125" style="20" customWidth="1"/>
    <col min="36" max="41" width="2.28515625" style="20" customWidth="1"/>
    <col min="42" max="42" width="3" style="20" customWidth="1"/>
    <col min="43" max="43" width="2.28515625" style="20" customWidth="1"/>
    <col min="44" max="45" width="3.28515625" style="20" customWidth="1"/>
    <col min="46" max="46" width="2.28515625" style="20" customWidth="1"/>
    <col min="47" max="47" width="3" style="20" customWidth="1"/>
    <col min="48" max="48" width="2.7109375" style="20" customWidth="1"/>
    <col min="49" max="49" width="0.7109375" style="20" customWidth="1"/>
    <col min="50" max="50" width="0.5703125" style="20" customWidth="1"/>
    <col min="51" max="16384" width="9.140625" style="20"/>
  </cols>
  <sheetData>
    <row r="1" spans="1:49" ht="21.75" customHeight="1" thickBot="1" x14ac:dyDescent="0.25">
      <c r="A1" s="754" t="s">
        <v>5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4"/>
      <c r="AM1" s="754"/>
      <c r="AN1" s="754"/>
      <c r="AO1" s="754"/>
      <c r="AP1" s="754"/>
      <c r="AQ1" s="754"/>
      <c r="AR1" s="754"/>
      <c r="AS1" s="754"/>
      <c r="AT1" s="754"/>
      <c r="AU1" s="755"/>
      <c r="AV1" s="755"/>
    </row>
    <row r="2" spans="1:49" ht="15" customHeight="1" x14ac:dyDescent="0.2">
      <c r="A2" s="756" t="s">
        <v>54</v>
      </c>
      <c r="B2" s="757"/>
      <c r="C2" s="760"/>
      <c r="D2" s="760"/>
      <c r="E2" s="760"/>
      <c r="F2" s="760"/>
      <c r="G2" s="760"/>
      <c r="H2" s="761" t="s">
        <v>0</v>
      </c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3" t="s">
        <v>902</v>
      </c>
      <c r="Z2" s="764"/>
      <c r="AA2" s="764"/>
      <c r="AB2" s="764"/>
      <c r="AC2" s="764"/>
      <c r="AD2" s="764"/>
      <c r="AE2" s="761" t="s">
        <v>1</v>
      </c>
      <c r="AF2" s="762"/>
      <c r="AG2" s="762"/>
      <c r="AH2" s="762"/>
      <c r="AI2" s="762"/>
      <c r="AJ2" s="762"/>
      <c r="AK2" s="762"/>
      <c r="AL2" s="766" t="s">
        <v>903</v>
      </c>
      <c r="AM2" s="766"/>
      <c r="AN2" s="766"/>
      <c r="AO2" s="766"/>
      <c r="AP2" s="766"/>
      <c r="AQ2" s="766"/>
      <c r="AR2" s="766"/>
      <c r="AS2" s="766"/>
      <c r="AT2" s="766"/>
      <c r="AU2" s="766"/>
      <c r="AV2" s="767"/>
      <c r="AW2" s="29"/>
    </row>
    <row r="3" spans="1:49" ht="15" customHeight="1" x14ac:dyDescent="0.2">
      <c r="A3" s="758"/>
      <c r="B3" s="759"/>
      <c r="C3" s="769" t="str">
        <f>IF(C2="","",(TEXT(C2,"dddd")))</f>
        <v/>
      </c>
      <c r="D3" s="770"/>
      <c r="E3" s="770"/>
      <c r="F3" s="770"/>
      <c r="G3" s="770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65"/>
      <c r="Z3" s="765"/>
      <c r="AA3" s="765"/>
      <c r="AB3" s="765"/>
      <c r="AC3" s="765"/>
      <c r="AD3" s="765"/>
      <c r="AE3" s="759"/>
      <c r="AF3" s="759"/>
      <c r="AG3" s="759"/>
      <c r="AH3" s="759"/>
      <c r="AI3" s="759"/>
      <c r="AJ3" s="759"/>
      <c r="AK3" s="759"/>
      <c r="AL3" s="765"/>
      <c r="AM3" s="765"/>
      <c r="AN3" s="765"/>
      <c r="AO3" s="765"/>
      <c r="AP3" s="765"/>
      <c r="AQ3" s="765"/>
      <c r="AR3" s="765"/>
      <c r="AS3" s="765"/>
      <c r="AT3" s="765"/>
      <c r="AU3" s="765"/>
      <c r="AV3" s="768"/>
      <c r="AW3" s="29"/>
    </row>
    <row r="4" spans="1:49" ht="20.100000000000001" customHeight="1" x14ac:dyDescent="0.2">
      <c r="A4" s="789" t="s">
        <v>2</v>
      </c>
      <c r="B4" s="759"/>
      <c r="C4" s="759"/>
      <c r="D4" s="759"/>
      <c r="E4" s="709"/>
      <c r="F4" s="710"/>
      <c r="G4" s="711"/>
      <c r="H4" s="712" t="s">
        <v>51</v>
      </c>
      <c r="I4" s="364"/>
      <c r="J4" s="364"/>
      <c r="K4" s="364"/>
      <c r="L4" s="364"/>
      <c r="M4" s="364"/>
      <c r="N4" s="364"/>
      <c r="O4" s="713"/>
      <c r="P4" s="714"/>
      <c r="Q4" s="714"/>
      <c r="R4" s="714"/>
      <c r="S4" s="714"/>
      <c r="T4" s="714"/>
      <c r="U4" s="715"/>
      <c r="V4" s="30"/>
      <c r="W4" s="30"/>
      <c r="X4" s="345" t="s">
        <v>3</v>
      </c>
      <c r="Y4" s="716" t="s">
        <v>914</v>
      </c>
      <c r="Z4" s="717"/>
      <c r="AA4" s="718" t="s">
        <v>50</v>
      </c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73">
        <f>IF(Y4="","",VLOOKUP($Y$4,ATDATA!$A$3:$X$86,9,0))</f>
        <v>0</v>
      </c>
      <c r="AM4" s="376"/>
      <c r="AN4" s="376"/>
      <c r="AO4" s="376"/>
      <c r="AP4" s="376"/>
      <c r="AQ4" s="376"/>
      <c r="AR4" s="376"/>
      <c r="AS4" s="376"/>
      <c r="AT4" s="376"/>
      <c r="AU4" s="376"/>
      <c r="AV4" s="777"/>
    </row>
    <row r="5" spans="1:49" ht="20.100000000000001" customHeight="1" x14ac:dyDescent="0.2">
      <c r="A5" s="778" t="s">
        <v>53</v>
      </c>
      <c r="B5" s="779"/>
      <c r="C5" s="779"/>
      <c r="D5" s="779"/>
      <c r="E5" s="779"/>
      <c r="F5" s="364"/>
      <c r="G5" s="780">
        <f>IF(Y4="","",VLOOKUP($Y$4,ATDATA!$A$3:$X$86,10,0))</f>
        <v>0</v>
      </c>
      <c r="H5" s="781"/>
      <c r="I5" s="781"/>
      <c r="J5" s="781"/>
      <c r="K5" s="781"/>
      <c r="L5" s="782"/>
      <c r="M5" s="783" t="s">
        <v>4</v>
      </c>
      <c r="N5" s="784"/>
      <c r="O5" s="784"/>
      <c r="P5" s="784"/>
      <c r="Q5" s="784"/>
      <c r="R5" s="346"/>
      <c r="S5" s="346"/>
      <c r="T5" s="346"/>
      <c r="U5" s="373">
        <f>IF(Y4="","",VLOOKUP($Y$4,ATDATA!$A$3:$X$86,18,0))</f>
        <v>0</v>
      </c>
      <c r="V5" s="376"/>
      <c r="W5" s="376"/>
      <c r="X5" s="376"/>
      <c r="Y5" s="376"/>
      <c r="Z5" s="377"/>
      <c r="AA5" s="718" t="s">
        <v>25</v>
      </c>
      <c r="AB5" s="359"/>
      <c r="AC5" s="359"/>
      <c r="AD5" s="364"/>
      <c r="AE5" s="785">
        <f>IF(Y4="","",VLOOKUP(Y4,ATDATA!$A$3:$X$86,19,0))</f>
        <v>0</v>
      </c>
      <c r="AF5" s="786"/>
      <c r="AG5" s="786"/>
      <c r="AH5" s="786"/>
      <c r="AI5" s="787"/>
      <c r="AJ5" s="773" t="s">
        <v>7</v>
      </c>
      <c r="AK5" s="376"/>
      <c r="AL5" s="376"/>
      <c r="AM5" s="376"/>
      <c r="AN5" s="785">
        <f>IF(Y4="","",VLOOKUP($Y$4,ATDATA!$A$3:$X$86,20,0))</f>
        <v>0</v>
      </c>
      <c r="AO5" s="786"/>
      <c r="AP5" s="786"/>
      <c r="AQ5" s="786"/>
      <c r="AR5" s="786"/>
      <c r="AS5" s="786"/>
      <c r="AT5" s="786"/>
      <c r="AU5" s="786"/>
      <c r="AV5" s="788"/>
    </row>
    <row r="6" spans="1:49" ht="20.100000000000001" customHeight="1" thickBot="1" x14ac:dyDescent="0.25">
      <c r="A6" s="771" t="s">
        <v>52</v>
      </c>
      <c r="B6" s="359"/>
      <c r="C6" s="359"/>
      <c r="D6" s="373">
        <f>IF(Y4="","",VLOOKUP($Y$4,ATDATA!$A$3:$X$86,15,0))</f>
        <v>0</v>
      </c>
      <c r="E6" s="373"/>
      <c r="F6" s="373"/>
      <c r="G6" s="373"/>
      <c r="H6" s="373"/>
      <c r="I6" s="373"/>
      <c r="J6" s="373"/>
      <c r="K6" s="373"/>
      <c r="L6" s="772"/>
      <c r="M6" s="773" t="s">
        <v>6</v>
      </c>
      <c r="N6" s="376"/>
      <c r="O6" s="378">
        <f>IF(Y4="","",VLOOKUP($Y$4,ATDATA!$A$3:$X$86,16,0))</f>
        <v>0</v>
      </c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7"/>
      <c r="AA6" s="773" t="s">
        <v>48</v>
      </c>
      <c r="AB6" s="376"/>
      <c r="AC6" s="376"/>
      <c r="AD6" s="376"/>
      <c r="AE6" s="376"/>
      <c r="AF6" s="376"/>
      <c r="AG6" s="376"/>
      <c r="AH6" s="376"/>
      <c r="AI6" s="774">
        <f>IF(Y4="","",VLOOKUP($Y$4,ATDATA!$A$3:$X$86,17,0))</f>
        <v>0</v>
      </c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6"/>
    </row>
    <row r="7" spans="1:49" ht="21.95" customHeight="1" x14ac:dyDescent="0.2">
      <c r="A7" s="740" t="s">
        <v>298</v>
      </c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2" t="s">
        <v>375</v>
      </c>
      <c r="R7" s="741"/>
      <c r="S7" s="741"/>
      <c r="T7" s="741"/>
      <c r="U7" s="741"/>
      <c r="V7" s="741"/>
      <c r="W7" s="741"/>
      <c r="X7" s="741"/>
      <c r="Y7" s="741"/>
      <c r="Z7" s="743"/>
      <c r="AA7" s="744" t="s">
        <v>297</v>
      </c>
      <c r="AB7" s="741"/>
      <c r="AC7" s="741"/>
      <c r="AD7" s="745" t="str">
        <f>IF($Q$8="","",VLOOKUP($Q$8,TBDATA!$A$3:$N$130,4,0))</f>
        <v>(864) 277-0281</v>
      </c>
      <c r="AE7" s="746"/>
      <c r="AF7" s="746"/>
      <c r="AG7" s="746"/>
      <c r="AH7" s="747"/>
      <c r="AI7" s="477" t="s">
        <v>147</v>
      </c>
      <c r="AJ7" s="748"/>
      <c r="AK7" s="751" t="s">
        <v>144</v>
      </c>
      <c r="AL7" s="752"/>
      <c r="AM7" s="752"/>
      <c r="AN7" s="752"/>
      <c r="AO7" s="719" t="s">
        <v>146</v>
      </c>
      <c r="AP7" s="720"/>
      <c r="AQ7" s="719" t="s">
        <v>11</v>
      </c>
      <c r="AR7" s="721"/>
      <c r="AS7" s="722"/>
      <c r="AT7" s="723" t="s">
        <v>145</v>
      </c>
      <c r="AU7" s="724"/>
      <c r="AV7" s="725"/>
      <c r="AW7" s="22"/>
    </row>
    <row r="8" spans="1:49" ht="21" customHeight="1" thickBot="1" x14ac:dyDescent="0.25">
      <c r="A8" s="726" t="str">
        <f>IF($Q$8="","",VLOOKUP($Q$8,TBDATA!$A$3:$N$130,2,0))</f>
        <v>DONALDSON AIR CENTER (GREENVILLE)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8"/>
      <c r="Q8" s="729" t="s">
        <v>744</v>
      </c>
      <c r="R8" s="730"/>
      <c r="S8" s="730"/>
      <c r="T8" s="730"/>
      <c r="U8" s="730"/>
      <c r="V8" s="730"/>
      <c r="W8" s="730"/>
      <c r="X8" s="730"/>
      <c r="Y8" s="730"/>
      <c r="Z8" s="731"/>
      <c r="AA8" s="732" t="s">
        <v>7</v>
      </c>
      <c r="AB8" s="733"/>
      <c r="AC8" s="733"/>
      <c r="AD8" s="734" t="str">
        <f>IF($Q$8="","",VLOOKUP($Q$8,TBDATA!$A$3:$N$130,5,0))</f>
        <v>(864) 277-0295</v>
      </c>
      <c r="AE8" s="727"/>
      <c r="AF8" s="727"/>
      <c r="AG8" s="727"/>
      <c r="AH8" s="735"/>
      <c r="AI8" s="749"/>
      <c r="AJ8" s="750"/>
      <c r="AK8" s="736"/>
      <c r="AL8" s="737"/>
      <c r="AM8" s="737"/>
      <c r="AN8" s="737"/>
      <c r="AO8" s="738">
        <f>IF(Y4="","",VLOOKUP($Y$4,ATDATA!$A$3:$X$61,24))</f>
        <v>0</v>
      </c>
      <c r="AP8" s="728"/>
      <c r="AQ8" s="739" t="e">
        <f>IF(AT8="","",(INT(AT8)&amp;" + "&amp;ROUND((AT8-INT(AT8))*60,0)))</f>
        <v>#DIV/0!</v>
      </c>
      <c r="AR8" s="495"/>
      <c r="AS8" s="495"/>
      <c r="AT8" s="753" t="e">
        <f>IF(Y4="","",ROUND((AT9/60),2))</f>
        <v>#DIV/0!</v>
      </c>
      <c r="AU8" s="495"/>
      <c r="AV8" s="496"/>
    </row>
    <row r="9" spans="1:49" ht="3" customHeight="1" thickBot="1" x14ac:dyDescent="0.25">
      <c r="A9" s="680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681" t="e">
        <f>IF(Y4="","",ROUND((AK8/AO8),2))</f>
        <v>#DIV/0!</v>
      </c>
      <c r="AU9" s="682"/>
      <c r="AV9" s="683"/>
      <c r="AW9" s="22"/>
    </row>
    <row r="10" spans="1:49" s="19" customFormat="1" x14ac:dyDescent="0.2">
      <c r="A10" s="684" t="s">
        <v>8</v>
      </c>
      <c r="B10" s="685"/>
      <c r="C10" s="684" t="s">
        <v>69</v>
      </c>
      <c r="D10" s="473"/>
      <c r="E10" s="473"/>
      <c r="F10" s="474"/>
      <c r="G10" s="688" t="s">
        <v>10</v>
      </c>
      <c r="H10" s="473"/>
      <c r="I10" s="473"/>
      <c r="J10" s="473"/>
      <c r="K10" s="473"/>
      <c r="L10" s="689"/>
      <c r="M10" s="529" t="s">
        <v>66</v>
      </c>
      <c r="N10" s="473"/>
      <c r="O10" s="473"/>
      <c r="P10" s="473"/>
      <c r="Q10" s="689"/>
      <c r="R10" s="692" t="s">
        <v>363</v>
      </c>
      <c r="S10" s="694" t="s">
        <v>364</v>
      </c>
      <c r="T10" s="695" t="s">
        <v>365</v>
      </c>
      <c r="U10" s="529" t="s">
        <v>11</v>
      </c>
      <c r="V10" s="688"/>
      <c r="W10" s="688"/>
      <c r="X10" s="685"/>
      <c r="Y10" s="703"/>
      <c r="Z10" s="529" t="s">
        <v>12</v>
      </c>
      <c r="AA10" s="703"/>
      <c r="AB10" s="529" t="s">
        <v>110</v>
      </c>
      <c r="AC10" s="703"/>
      <c r="AD10" s="529" t="s">
        <v>205</v>
      </c>
      <c r="AE10" s="688"/>
      <c r="AF10" s="703"/>
      <c r="AG10" s="529" t="s">
        <v>13</v>
      </c>
      <c r="AH10" s="685"/>
      <c r="AI10" s="703"/>
      <c r="AJ10" s="417" t="s">
        <v>14</v>
      </c>
      <c r="AK10" s="706"/>
      <c r="AL10" s="706"/>
      <c r="AM10" s="706"/>
      <c r="AN10" s="706"/>
      <c r="AO10" s="707"/>
      <c r="AP10" s="417" t="s">
        <v>0</v>
      </c>
      <c r="AQ10" s="696"/>
      <c r="AR10" s="696"/>
      <c r="AS10" s="696"/>
      <c r="AT10" s="398" t="s">
        <v>109</v>
      </c>
      <c r="AU10" s="698"/>
      <c r="AV10" s="699"/>
    </row>
    <row r="11" spans="1:49" s="19" customFormat="1" ht="22.5" customHeight="1" thickBot="1" x14ac:dyDescent="0.25">
      <c r="A11" s="686"/>
      <c r="B11" s="687"/>
      <c r="C11" s="701" t="s">
        <v>9</v>
      </c>
      <c r="D11" s="690"/>
      <c r="E11" s="400" t="s">
        <v>70</v>
      </c>
      <c r="F11" s="700"/>
      <c r="G11" s="690"/>
      <c r="H11" s="690"/>
      <c r="I11" s="690"/>
      <c r="J11" s="690"/>
      <c r="K11" s="690"/>
      <c r="L11" s="691"/>
      <c r="M11" s="702" t="s">
        <v>68</v>
      </c>
      <c r="N11" s="400"/>
      <c r="O11" s="400"/>
      <c r="P11" s="400" t="s">
        <v>67</v>
      </c>
      <c r="Q11" s="691"/>
      <c r="R11" s="693"/>
      <c r="S11" s="693"/>
      <c r="T11" s="693"/>
      <c r="U11" s="704"/>
      <c r="V11" s="687"/>
      <c r="W11" s="687"/>
      <c r="X11" s="687"/>
      <c r="Y11" s="705"/>
      <c r="Z11" s="704"/>
      <c r="AA11" s="705"/>
      <c r="AB11" s="704"/>
      <c r="AC11" s="705"/>
      <c r="AD11" s="704"/>
      <c r="AE11" s="687"/>
      <c r="AF11" s="705"/>
      <c r="AG11" s="704"/>
      <c r="AH11" s="687"/>
      <c r="AI11" s="705"/>
      <c r="AJ11" s="389"/>
      <c r="AK11" s="389"/>
      <c r="AL11" s="389"/>
      <c r="AM11" s="389"/>
      <c r="AN11" s="389"/>
      <c r="AO11" s="708"/>
      <c r="AP11" s="697"/>
      <c r="AQ11" s="697"/>
      <c r="AR11" s="697"/>
      <c r="AS11" s="697"/>
      <c r="AT11" s="690"/>
      <c r="AU11" s="690"/>
      <c r="AV11" s="700"/>
    </row>
    <row r="12" spans="1:49" s="24" customFormat="1" ht="8.1" customHeight="1" x14ac:dyDescent="0.2">
      <c r="A12" s="648"/>
      <c r="B12" s="649"/>
      <c r="C12" s="650"/>
      <c r="D12" s="651"/>
      <c r="E12" s="653" t="str">
        <f>IF(A12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2" s="654"/>
      <c r="G12" s="657" t="s">
        <v>742</v>
      </c>
      <c r="H12" s="658"/>
      <c r="I12" s="225"/>
      <c r="J12" s="225"/>
      <c r="K12" s="657" t="s">
        <v>744</v>
      </c>
      <c r="L12" s="658"/>
      <c r="M12" s="659" t="s">
        <v>915</v>
      </c>
      <c r="N12" s="660"/>
      <c r="O12" s="660"/>
      <c r="P12" s="659" t="s">
        <v>916</v>
      </c>
      <c r="Q12" s="660"/>
      <c r="R12" s="669" t="e">
        <f>IF(P12="","",(ROUND(C12*E12,2)))</f>
        <v>#VALUE!</v>
      </c>
      <c r="S12" s="671">
        <f>IF(M12="","",((M12-RIGHT(M12,2))/100)+(RIGHT(M12,2)/60))</f>
        <v>10.583333333333334</v>
      </c>
      <c r="T12" s="672">
        <f>IF(P12="","",((P12-RIGHT(P12,2))/100)+(RIGHT(P12,2)/60))</f>
        <v>11.333333333333334</v>
      </c>
      <c r="U12" s="673" t="str">
        <f>IF(P12="","",(INT(Z12)&amp;" + "&amp;ROUND((Z12-INT(Z12))*60,0)))</f>
        <v>0 + 48</v>
      </c>
      <c r="V12" s="674"/>
      <c r="W12" s="674"/>
      <c r="X12" s="674"/>
      <c r="Y12" s="654"/>
      <c r="Z12" s="676">
        <f>IF(T12="","",ROUND((T12-S12),1))</f>
        <v>0.8</v>
      </c>
      <c r="AA12" s="677"/>
      <c r="AB12" s="642">
        <f>IF(P12="","",(Z12))</f>
        <v>0.8</v>
      </c>
      <c r="AC12" s="642"/>
      <c r="AD12" s="643"/>
      <c r="AE12" s="644"/>
      <c r="AF12" s="644"/>
      <c r="AG12" s="645">
        <f>IF(P12="","",($Q$40*Z12))</f>
        <v>6100.8</v>
      </c>
      <c r="AH12" s="646"/>
      <c r="AI12" s="647"/>
      <c r="AJ12" s="650"/>
      <c r="AK12" s="661"/>
      <c r="AL12" s="661"/>
      <c r="AM12" s="661"/>
      <c r="AN12" s="661"/>
      <c r="AO12" s="662"/>
      <c r="AP12" s="665"/>
      <c r="AQ12" s="661"/>
      <c r="AR12" s="661"/>
      <c r="AS12" s="661"/>
      <c r="AT12" s="657"/>
      <c r="AU12" s="660"/>
      <c r="AV12" s="666"/>
    </row>
    <row r="13" spans="1:49" s="24" customFormat="1" ht="8.1" customHeight="1" x14ac:dyDescent="0.2">
      <c r="A13" s="613"/>
      <c r="B13" s="614"/>
      <c r="C13" s="615"/>
      <c r="D13" s="652"/>
      <c r="E13" s="655"/>
      <c r="F13" s="656"/>
      <c r="G13" s="599"/>
      <c r="H13" s="599"/>
      <c r="I13" s="92"/>
      <c r="J13" s="92"/>
      <c r="K13" s="599"/>
      <c r="L13" s="599"/>
      <c r="M13" s="572"/>
      <c r="N13" s="572"/>
      <c r="O13" s="572"/>
      <c r="P13" s="572"/>
      <c r="Q13" s="572"/>
      <c r="R13" s="670"/>
      <c r="S13" s="630"/>
      <c r="T13" s="631"/>
      <c r="U13" s="655"/>
      <c r="V13" s="675"/>
      <c r="W13" s="675"/>
      <c r="X13" s="675"/>
      <c r="Y13" s="656"/>
      <c r="Z13" s="678"/>
      <c r="AA13" s="679"/>
      <c r="AB13" s="586"/>
      <c r="AC13" s="586"/>
      <c r="AD13" s="604"/>
      <c r="AE13" s="604"/>
      <c r="AF13" s="604"/>
      <c r="AG13" s="608"/>
      <c r="AH13" s="609"/>
      <c r="AI13" s="610"/>
      <c r="AJ13" s="663"/>
      <c r="AK13" s="570"/>
      <c r="AL13" s="570"/>
      <c r="AM13" s="570"/>
      <c r="AN13" s="570"/>
      <c r="AO13" s="664"/>
      <c r="AP13" s="570"/>
      <c r="AQ13" s="570"/>
      <c r="AR13" s="570"/>
      <c r="AS13" s="570"/>
      <c r="AT13" s="667"/>
      <c r="AU13" s="667"/>
      <c r="AV13" s="668"/>
    </row>
    <row r="14" spans="1:49" s="24" customFormat="1" ht="8.1" customHeight="1" x14ac:dyDescent="0.2">
      <c r="A14" s="639"/>
      <c r="B14" s="640"/>
      <c r="C14" s="563"/>
      <c r="D14" s="592"/>
      <c r="E14" s="595" t="str">
        <f>IF(A14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4" s="596"/>
      <c r="G14" s="598"/>
      <c r="H14" s="599"/>
      <c r="I14" s="92"/>
      <c r="J14" s="92"/>
      <c r="K14" s="571"/>
      <c r="L14" s="599"/>
      <c r="M14" s="576"/>
      <c r="N14" s="572"/>
      <c r="O14" s="572"/>
      <c r="P14" s="576"/>
      <c r="Q14" s="572"/>
      <c r="R14" s="577" t="str">
        <f>IF(P14="","",(ROUND(C14*E14,2)))</f>
        <v/>
      </c>
      <c r="S14" s="579" t="str">
        <f>IF(M14="","",((M14-RIGHT(M14,2))/100)+(RIGHT(M14,2)/60))</f>
        <v/>
      </c>
      <c r="T14" s="581" t="str">
        <f>IF(P14="","",((P14-RIGHT(P14,2))/100)+(RIGHT(P14,2)/60))</f>
        <v/>
      </c>
      <c r="U14" s="583" t="str">
        <f>IF(P14="","",(INT(Z14)&amp;" + "&amp;ROUND((Z14-INT(Z14))*60,0)))</f>
        <v/>
      </c>
      <c r="V14" s="583"/>
      <c r="W14" s="583"/>
      <c r="X14" s="583"/>
      <c r="Y14" s="583"/>
      <c r="Z14" s="586" t="str">
        <f>IF(T14="","",ROUND((T14-S14),2))</f>
        <v/>
      </c>
      <c r="AA14" s="641"/>
      <c r="AB14" s="586" t="str">
        <f>IF(P14="","",(Z14+AB12))</f>
        <v/>
      </c>
      <c r="AC14" s="586"/>
      <c r="AD14" s="602"/>
      <c r="AE14" s="603"/>
      <c r="AF14" s="603"/>
      <c r="AG14" s="605" t="str">
        <f>IF(P14="","",($Q$40*Z14))</f>
        <v/>
      </c>
      <c r="AH14" s="606"/>
      <c r="AI14" s="607"/>
      <c r="AJ14" s="563"/>
      <c r="AK14" s="634"/>
      <c r="AL14" s="634"/>
      <c r="AM14" s="634"/>
      <c r="AN14" s="634"/>
      <c r="AO14" s="635"/>
      <c r="AP14" s="571"/>
      <c r="AQ14" s="572"/>
      <c r="AR14" s="572"/>
      <c r="AS14" s="572"/>
      <c r="AT14" s="571"/>
      <c r="AU14" s="572"/>
      <c r="AV14" s="573"/>
    </row>
    <row r="15" spans="1:49" s="24" customFormat="1" ht="8.1" customHeight="1" x14ac:dyDescent="0.2">
      <c r="A15" s="613"/>
      <c r="B15" s="614"/>
      <c r="C15" s="615"/>
      <c r="D15" s="616"/>
      <c r="E15" s="596"/>
      <c r="F15" s="596"/>
      <c r="G15" s="617"/>
      <c r="H15" s="599"/>
      <c r="I15" s="92"/>
      <c r="J15" s="92"/>
      <c r="K15" s="599"/>
      <c r="L15" s="599"/>
      <c r="M15" s="572"/>
      <c r="N15" s="572"/>
      <c r="O15" s="572"/>
      <c r="P15" s="572"/>
      <c r="Q15" s="572"/>
      <c r="R15" s="629"/>
      <c r="S15" s="630"/>
      <c r="T15" s="631"/>
      <c r="U15" s="583"/>
      <c r="V15" s="583"/>
      <c r="W15" s="583"/>
      <c r="X15" s="583"/>
      <c r="Y15" s="583"/>
      <c r="Z15" s="641"/>
      <c r="AA15" s="641"/>
      <c r="AB15" s="586"/>
      <c r="AC15" s="586"/>
      <c r="AD15" s="604"/>
      <c r="AE15" s="604"/>
      <c r="AF15" s="604"/>
      <c r="AG15" s="608"/>
      <c r="AH15" s="609"/>
      <c r="AI15" s="610"/>
      <c r="AJ15" s="636"/>
      <c r="AK15" s="637"/>
      <c r="AL15" s="637"/>
      <c r="AM15" s="637"/>
      <c r="AN15" s="637"/>
      <c r="AO15" s="638"/>
      <c r="AP15" s="572"/>
      <c r="AQ15" s="572"/>
      <c r="AR15" s="572"/>
      <c r="AS15" s="572"/>
      <c r="AT15" s="572"/>
      <c r="AU15" s="572"/>
      <c r="AV15" s="573"/>
    </row>
    <row r="16" spans="1:49" ht="8.1" customHeight="1" x14ac:dyDescent="0.2">
      <c r="A16" s="639"/>
      <c r="B16" s="640"/>
      <c r="C16" s="563"/>
      <c r="D16" s="592"/>
      <c r="E16" s="595" t="str">
        <f>IF(A16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6" s="596"/>
      <c r="G16" s="598"/>
      <c r="H16" s="599"/>
      <c r="I16" s="92"/>
      <c r="J16" s="92"/>
      <c r="K16" s="571"/>
      <c r="L16" s="599"/>
      <c r="M16" s="576"/>
      <c r="N16" s="572"/>
      <c r="O16" s="572"/>
      <c r="P16" s="576"/>
      <c r="Q16" s="572"/>
      <c r="R16" s="577" t="str">
        <f>IF(P16="","",(ROUND(C16*E16,2)))</f>
        <v/>
      </c>
      <c r="S16" s="579" t="str">
        <f>IF(M16="","",((M16-RIGHT(M16,2))/100)+(RIGHT(M16,2)/60))</f>
        <v/>
      </c>
      <c r="T16" s="581" t="str">
        <f>IF(P16="","",((P16-RIGHT(P16,2))/100)+(RIGHT(P16,2)/60))</f>
        <v/>
      </c>
      <c r="U16" s="583" t="str">
        <f>IF(P16="","",(INT(Z16)&amp;" + "&amp;ROUND((Z16-INT(Z16))*60,0)))</f>
        <v/>
      </c>
      <c r="V16" s="583"/>
      <c r="W16" s="583"/>
      <c r="X16" s="583"/>
      <c r="Y16" s="583"/>
      <c r="Z16" s="586" t="str">
        <f>IF(T16="","",ROUND((T16-S16),2))</f>
        <v/>
      </c>
      <c r="AA16" s="586"/>
      <c r="AB16" s="586" t="str">
        <f>IF(P16="","",(Z16+AB14))</f>
        <v/>
      </c>
      <c r="AC16" s="586"/>
      <c r="AD16" s="602"/>
      <c r="AE16" s="603"/>
      <c r="AF16" s="603"/>
      <c r="AG16" s="605" t="str">
        <f>IF(P16="","",($Q$40*Z16))</f>
        <v/>
      </c>
      <c r="AH16" s="606"/>
      <c r="AI16" s="607"/>
      <c r="AJ16" s="563"/>
      <c r="AK16" s="634"/>
      <c r="AL16" s="634"/>
      <c r="AM16" s="634"/>
      <c r="AN16" s="634"/>
      <c r="AO16" s="635"/>
      <c r="AP16" s="569"/>
      <c r="AQ16" s="570"/>
      <c r="AR16" s="570"/>
      <c r="AS16" s="570"/>
      <c r="AT16" s="571"/>
      <c r="AU16" s="572"/>
      <c r="AV16" s="573"/>
    </row>
    <row r="17" spans="1:48" ht="8.1" customHeight="1" x14ac:dyDescent="0.2">
      <c r="A17" s="613"/>
      <c r="B17" s="614"/>
      <c r="C17" s="615"/>
      <c r="D17" s="616"/>
      <c r="E17" s="596"/>
      <c r="F17" s="596"/>
      <c r="G17" s="617"/>
      <c r="H17" s="599"/>
      <c r="I17" s="92"/>
      <c r="J17" s="92"/>
      <c r="K17" s="599"/>
      <c r="L17" s="599"/>
      <c r="M17" s="572"/>
      <c r="N17" s="572"/>
      <c r="O17" s="572"/>
      <c r="P17" s="572"/>
      <c r="Q17" s="572"/>
      <c r="R17" s="629"/>
      <c r="S17" s="630"/>
      <c r="T17" s="631"/>
      <c r="U17" s="583"/>
      <c r="V17" s="583"/>
      <c r="W17" s="583"/>
      <c r="X17" s="583"/>
      <c r="Y17" s="583"/>
      <c r="Z17" s="586"/>
      <c r="AA17" s="586"/>
      <c r="AB17" s="586"/>
      <c r="AC17" s="586"/>
      <c r="AD17" s="604"/>
      <c r="AE17" s="604"/>
      <c r="AF17" s="604"/>
      <c r="AG17" s="608"/>
      <c r="AH17" s="609"/>
      <c r="AI17" s="610"/>
      <c r="AJ17" s="636"/>
      <c r="AK17" s="637"/>
      <c r="AL17" s="637"/>
      <c r="AM17" s="637"/>
      <c r="AN17" s="637"/>
      <c r="AO17" s="638"/>
      <c r="AP17" s="627"/>
      <c r="AQ17" s="627"/>
      <c r="AR17" s="627"/>
      <c r="AS17" s="627"/>
      <c r="AT17" s="572"/>
      <c r="AU17" s="572"/>
      <c r="AV17" s="573"/>
    </row>
    <row r="18" spans="1:48" ht="8.1" customHeight="1" x14ac:dyDescent="0.2">
      <c r="A18" s="639"/>
      <c r="B18" s="640"/>
      <c r="C18" s="563"/>
      <c r="D18" s="592"/>
      <c r="E18" s="595" t="str">
        <f>IF(A18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18" s="596"/>
      <c r="G18" s="598"/>
      <c r="H18" s="599"/>
      <c r="I18" s="92"/>
      <c r="J18" s="92"/>
      <c r="K18" s="571"/>
      <c r="L18" s="599"/>
      <c r="M18" s="576"/>
      <c r="N18" s="572"/>
      <c r="O18" s="572"/>
      <c r="P18" s="576"/>
      <c r="Q18" s="572"/>
      <c r="R18" s="577" t="str">
        <f>IF(P18="","",(ROUND(C18*E18,2)))</f>
        <v/>
      </c>
      <c r="S18" s="579" t="str">
        <f>IF(M18="","",((M18-RIGHT(M18,2))/100)+(RIGHT(M18,2)/60))</f>
        <v/>
      </c>
      <c r="T18" s="581" t="str">
        <f>IF(P18="","",((P18-RIGHT(P18,2))/100)+(RIGHT(P18,2)/60))</f>
        <v/>
      </c>
      <c r="U18" s="583" t="str">
        <f>IF(P18="","",(INT(Z18)&amp;" + "&amp;ROUND((Z18-INT(Z18))*60,0)))</f>
        <v/>
      </c>
      <c r="V18" s="583"/>
      <c r="W18" s="583"/>
      <c r="X18" s="583"/>
      <c r="Y18" s="583"/>
      <c r="Z18" s="586" t="str">
        <f>IF(T18="","",ROUND((T18-S18),2))</f>
        <v/>
      </c>
      <c r="AA18" s="586"/>
      <c r="AB18" s="586" t="str">
        <f>IF(P18="","",(Z18+AB16))</f>
        <v/>
      </c>
      <c r="AC18" s="586"/>
      <c r="AD18" s="602"/>
      <c r="AE18" s="603"/>
      <c r="AF18" s="603"/>
      <c r="AG18" s="605" t="str">
        <f>IF(P18="","",($Q$40*Z18))</f>
        <v/>
      </c>
      <c r="AH18" s="606"/>
      <c r="AI18" s="607"/>
      <c r="AJ18" s="563"/>
      <c r="AK18" s="634"/>
      <c r="AL18" s="634"/>
      <c r="AM18" s="634"/>
      <c r="AN18" s="634"/>
      <c r="AO18" s="635"/>
      <c r="AP18" s="569"/>
      <c r="AQ18" s="570"/>
      <c r="AR18" s="570"/>
      <c r="AS18" s="570"/>
      <c r="AT18" s="571"/>
      <c r="AU18" s="572"/>
      <c r="AV18" s="573"/>
    </row>
    <row r="19" spans="1:48" ht="8.1" customHeight="1" x14ac:dyDescent="0.2">
      <c r="A19" s="613"/>
      <c r="B19" s="614"/>
      <c r="C19" s="615"/>
      <c r="D19" s="616"/>
      <c r="E19" s="596"/>
      <c r="F19" s="596"/>
      <c r="G19" s="617"/>
      <c r="H19" s="599"/>
      <c r="I19" s="92"/>
      <c r="J19" s="92"/>
      <c r="K19" s="599"/>
      <c r="L19" s="599"/>
      <c r="M19" s="572"/>
      <c r="N19" s="572"/>
      <c r="O19" s="572"/>
      <c r="P19" s="572"/>
      <c r="Q19" s="572"/>
      <c r="R19" s="629"/>
      <c r="S19" s="630"/>
      <c r="T19" s="631"/>
      <c r="U19" s="583"/>
      <c r="V19" s="583"/>
      <c r="W19" s="583"/>
      <c r="X19" s="583"/>
      <c r="Y19" s="583"/>
      <c r="Z19" s="586"/>
      <c r="AA19" s="586"/>
      <c r="AB19" s="586"/>
      <c r="AC19" s="586"/>
      <c r="AD19" s="604"/>
      <c r="AE19" s="604"/>
      <c r="AF19" s="604"/>
      <c r="AG19" s="608"/>
      <c r="AH19" s="609"/>
      <c r="AI19" s="610"/>
      <c r="AJ19" s="636"/>
      <c r="AK19" s="637"/>
      <c r="AL19" s="637"/>
      <c r="AM19" s="637"/>
      <c r="AN19" s="637"/>
      <c r="AO19" s="638"/>
      <c r="AP19" s="627"/>
      <c r="AQ19" s="627"/>
      <c r="AR19" s="627"/>
      <c r="AS19" s="627"/>
      <c r="AT19" s="572"/>
      <c r="AU19" s="572"/>
      <c r="AV19" s="573"/>
    </row>
    <row r="20" spans="1:48" ht="8.1" customHeight="1" x14ac:dyDescent="0.2">
      <c r="A20" s="611"/>
      <c r="B20" s="612"/>
      <c r="C20" s="563"/>
      <c r="D20" s="592"/>
      <c r="E20" s="595" t="str">
        <f>IF(A20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0" s="596"/>
      <c r="G20" s="598"/>
      <c r="H20" s="599"/>
      <c r="I20" s="92"/>
      <c r="J20" s="92"/>
      <c r="K20" s="571"/>
      <c r="L20" s="599"/>
      <c r="M20" s="576"/>
      <c r="N20" s="572"/>
      <c r="O20" s="572"/>
      <c r="P20" s="576"/>
      <c r="Q20" s="572"/>
      <c r="R20" s="577" t="str">
        <f>IF(P20="","",(ROUND(C20*E20,2)))</f>
        <v/>
      </c>
      <c r="S20" s="579" t="str">
        <f>IF(M20="","",((M20-RIGHT(M20,2))/100)+(RIGHT(M20,2)/60))</f>
        <v/>
      </c>
      <c r="T20" s="581" t="str">
        <f>IF(P20="","",((P20-RIGHT(P20,2))/100)+(RIGHT(P20,2)/60))</f>
        <v/>
      </c>
      <c r="U20" s="583" t="str">
        <f>IF(P20="","",(INT(Z20)&amp;" + "&amp;ROUND((Z20-INT(Z20))*60,0)))</f>
        <v/>
      </c>
      <c r="V20" s="583"/>
      <c r="W20" s="583"/>
      <c r="X20" s="583"/>
      <c r="Y20" s="583"/>
      <c r="Z20" s="586" t="str">
        <f>IF(T20="","",ROUND((T20-S20),2))</f>
        <v/>
      </c>
      <c r="AA20" s="586"/>
      <c r="AB20" s="586" t="str">
        <f>IF(P20="","",(Z20+AB18))</f>
        <v/>
      </c>
      <c r="AC20" s="586"/>
      <c r="AD20" s="602"/>
      <c r="AE20" s="603"/>
      <c r="AF20" s="603"/>
      <c r="AG20" s="605" t="str">
        <f>IF(P20="","",($Q$40*Z20))</f>
        <v/>
      </c>
      <c r="AH20" s="606"/>
      <c r="AI20" s="607"/>
      <c r="AJ20" s="563"/>
      <c r="AK20" s="634"/>
      <c r="AL20" s="634"/>
      <c r="AM20" s="634"/>
      <c r="AN20" s="634"/>
      <c r="AO20" s="635"/>
      <c r="AP20" s="569"/>
      <c r="AQ20" s="570"/>
      <c r="AR20" s="570"/>
      <c r="AS20" s="570"/>
      <c r="AT20" s="571"/>
      <c r="AU20" s="572"/>
      <c r="AV20" s="573"/>
    </row>
    <row r="21" spans="1:48" ht="8.1" customHeight="1" x14ac:dyDescent="0.2">
      <c r="A21" s="613"/>
      <c r="B21" s="614"/>
      <c r="C21" s="615"/>
      <c r="D21" s="616"/>
      <c r="E21" s="596"/>
      <c r="F21" s="596"/>
      <c r="G21" s="617"/>
      <c r="H21" s="599"/>
      <c r="I21" s="92"/>
      <c r="J21" s="92"/>
      <c r="K21" s="599"/>
      <c r="L21" s="599"/>
      <c r="M21" s="572"/>
      <c r="N21" s="572"/>
      <c r="O21" s="572"/>
      <c r="P21" s="572"/>
      <c r="Q21" s="572"/>
      <c r="R21" s="629"/>
      <c r="S21" s="630"/>
      <c r="T21" s="631"/>
      <c r="U21" s="583"/>
      <c r="V21" s="583"/>
      <c r="W21" s="583"/>
      <c r="X21" s="583"/>
      <c r="Y21" s="583"/>
      <c r="Z21" s="586"/>
      <c r="AA21" s="586"/>
      <c r="AB21" s="586"/>
      <c r="AC21" s="586"/>
      <c r="AD21" s="604"/>
      <c r="AE21" s="604"/>
      <c r="AF21" s="604"/>
      <c r="AG21" s="608"/>
      <c r="AH21" s="609"/>
      <c r="AI21" s="610"/>
      <c r="AJ21" s="636"/>
      <c r="AK21" s="637"/>
      <c r="AL21" s="637"/>
      <c r="AM21" s="637"/>
      <c r="AN21" s="637"/>
      <c r="AO21" s="638"/>
      <c r="AP21" s="627"/>
      <c r="AQ21" s="627"/>
      <c r="AR21" s="627"/>
      <c r="AS21" s="627"/>
      <c r="AT21" s="572"/>
      <c r="AU21" s="572"/>
      <c r="AV21" s="573"/>
    </row>
    <row r="22" spans="1:48" ht="8.1" customHeight="1" x14ac:dyDescent="0.2">
      <c r="A22" s="639"/>
      <c r="B22" s="640"/>
      <c r="C22" s="563"/>
      <c r="D22" s="592"/>
      <c r="E22" s="595" t="str">
        <f>IF(A22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2" s="596"/>
      <c r="G22" s="598"/>
      <c r="H22" s="599"/>
      <c r="I22" s="92"/>
      <c r="J22" s="92"/>
      <c r="K22" s="598"/>
      <c r="L22" s="599"/>
      <c r="M22" s="576"/>
      <c r="N22" s="572"/>
      <c r="O22" s="572"/>
      <c r="P22" s="576"/>
      <c r="Q22" s="572"/>
      <c r="R22" s="577" t="str">
        <f>IF(P22="","",(ROUND(C22*E22,2)))</f>
        <v/>
      </c>
      <c r="S22" s="579" t="str">
        <f>IF(M22="","",((M22-RIGHT(M22,2))/100)+(RIGHT(M22,2)/60))</f>
        <v/>
      </c>
      <c r="T22" s="581" t="str">
        <f>IF(P22="","",((P22-RIGHT(P22,2))/100)+(RIGHT(P22,2)/60))</f>
        <v/>
      </c>
      <c r="U22" s="633" t="str">
        <f>IF(P22="","",(INT(Z22)&amp;" + "&amp;ROUND((Z22-INT(Z22))*60,0)))</f>
        <v/>
      </c>
      <c r="V22" s="596"/>
      <c r="W22" s="596"/>
      <c r="X22" s="596"/>
      <c r="Y22" s="596"/>
      <c r="Z22" s="586" t="str">
        <f>IF(T22="","",ROUND((T22-S22),2))</f>
        <v/>
      </c>
      <c r="AA22" s="632"/>
      <c r="AB22" s="586" t="str">
        <f>IF(P22="","",(Z22+AB20))</f>
        <v/>
      </c>
      <c r="AC22" s="632"/>
      <c r="AD22" s="602"/>
      <c r="AE22" s="603"/>
      <c r="AF22" s="603"/>
      <c r="AG22" s="605" t="str">
        <f>IF(P22="","",($Q$40*Z22))</f>
        <v/>
      </c>
      <c r="AH22" s="606"/>
      <c r="AI22" s="607"/>
      <c r="AJ22" s="563"/>
      <c r="AK22" s="634"/>
      <c r="AL22" s="634"/>
      <c r="AM22" s="634"/>
      <c r="AN22" s="634"/>
      <c r="AO22" s="635"/>
      <c r="AP22" s="569"/>
      <c r="AQ22" s="570"/>
      <c r="AR22" s="570"/>
      <c r="AS22" s="570"/>
      <c r="AT22" s="571"/>
      <c r="AU22" s="572"/>
      <c r="AV22" s="573"/>
    </row>
    <row r="23" spans="1:48" ht="8.1" customHeight="1" x14ac:dyDescent="0.2">
      <c r="A23" s="613"/>
      <c r="B23" s="614"/>
      <c r="C23" s="615"/>
      <c r="D23" s="616"/>
      <c r="E23" s="596"/>
      <c r="F23" s="596"/>
      <c r="G23" s="617"/>
      <c r="H23" s="599"/>
      <c r="I23" s="92"/>
      <c r="J23" s="92"/>
      <c r="K23" s="617"/>
      <c r="L23" s="599"/>
      <c r="M23" s="572"/>
      <c r="N23" s="572"/>
      <c r="O23" s="572"/>
      <c r="P23" s="572"/>
      <c r="Q23" s="572"/>
      <c r="R23" s="629"/>
      <c r="S23" s="630"/>
      <c r="T23" s="631"/>
      <c r="U23" s="596"/>
      <c r="V23" s="596"/>
      <c r="W23" s="596"/>
      <c r="X23" s="596"/>
      <c r="Y23" s="596"/>
      <c r="Z23" s="632"/>
      <c r="AA23" s="632"/>
      <c r="AB23" s="632"/>
      <c r="AC23" s="632"/>
      <c r="AD23" s="604"/>
      <c r="AE23" s="604"/>
      <c r="AF23" s="604"/>
      <c r="AG23" s="608"/>
      <c r="AH23" s="609"/>
      <c r="AI23" s="610"/>
      <c r="AJ23" s="636"/>
      <c r="AK23" s="637"/>
      <c r="AL23" s="637"/>
      <c r="AM23" s="637"/>
      <c r="AN23" s="637"/>
      <c r="AO23" s="638"/>
      <c r="AP23" s="627"/>
      <c r="AQ23" s="627"/>
      <c r="AR23" s="627"/>
      <c r="AS23" s="627"/>
      <c r="AT23" s="572"/>
      <c r="AU23" s="572"/>
      <c r="AV23" s="573"/>
    </row>
    <row r="24" spans="1:48" ht="8.1" customHeight="1" x14ac:dyDescent="0.2">
      <c r="A24" s="611"/>
      <c r="B24" s="612"/>
      <c r="C24" s="563"/>
      <c r="D24" s="592"/>
      <c r="E24" s="595" t="str">
        <f>IF(A24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4" s="596"/>
      <c r="G24" s="598"/>
      <c r="H24" s="599"/>
      <c r="I24" s="92"/>
      <c r="J24" s="92"/>
      <c r="K24" s="571"/>
      <c r="L24" s="599"/>
      <c r="M24" s="576"/>
      <c r="N24" s="572"/>
      <c r="O24" s="572"/>
      <c r="P24" s="576"/>
      <c r="Q24" s="572"/>
      <c r="R24" s="577" t="str">
        <f>IF(P24="","",(ROUND(C24*E24,2)))</f>
        <v/>
      </c>
      <c r="S24" s="579" t="str">
        <f>IF(M24="","",((M24-RIGHT(M24,2))/100)+(RIGHT(M24,2)/60))</f>
        <v/>
      </c>
      <c r="T24" s="581" t="str">
        <f>IF(P24="","",((P24-RIGHT(P24,2))/100)+(RIGHT(P24,2)/60))</f>
        <v/>
      </c>
      <c r="U24" s="633" t="str">
        <f>IF(P24="","",(INT(Z24)&amp;" + "&amp;ROUND((Z24-INT(Z24))*60,0)))</f>
        <v/>
      </c>
      <c r="V24" s="596"/>
      <c r="W24" s="596"/>
      <c r="X24" s="596"/>
      <c r="Y24" s="596"/>
      <c r="Z24" s="586" t="str">
        <f>IF(T24="","",ROUND((T24-S24),2))</f>
        <v/>
      </c>
      <c r="AA24" s="632"/>
      <c r="AB24" s="586" t="str">
        <f>IF(P24="","",(Z24+AB22))</f>
        <v/>
      </c>
      <c r="AC24" s="632"/>
      <c r="AD24" s="602"/>
      <c r="AE24" s="603"/>
      <c r="AF24" s="603"/>
      <c r="AG24" s="605" t="str">
        <f>IF(P24="","",($Q$40*Z24))</f>
        <v/>
      </c>
      <c r="AH24" s="606"/>
      <c r="AI24" s="607"/>
      <c r="AJ24" s="563"/>
      <c r="AK24" s="564"/>
      <c r="AL24" s="564"/>
      <c r="AM24" s="564"/>
      <c r="AN24" s="564"/>
      <c r="AO24" s="565"/>
      <c r="AP24" s="569"/>
      <c r="AQ24" s="570"/>
      <c r="AR24" s="570"/>
      <c r="AS24" s="570"/>
      <c r="AT24" s="571"/>
      <c r="AU24" s="572"/>
      <c r="AV24" s="573"/>
    </row>
    <row r="25" spans="1:48" ht="8.1" customHeight="1" x14ac:dyDescent="0.2">
      <c r="A25" s="613"/>
      <c r="B25" s="614"/>
      <c r="C25" s="615"/>
      <c r="D25" s="616"/>
      <c r="E25" s="596"/>
      <c r="F25" s="596"/>
      <c r="G25" s="617"/>
      <c r="H25" s="599"/>
      <c r="I25" s="92"/>
      <c r="J25" s="92"/>
      <c r="K25" s="599"/>
      <c r="L25" s="599"/>
      <c r="M25" s="572"/>
      <c r="N25" s="572"/>
      <c r="O25" s="572"/>
      <c r="P25" s="572"/>
      <c r="Q25" s="572"/>
      <c r="R25" s="629"/>
      <c r="S25" s="630"/>
      <c r="T25" s="631"/>
      <c r="U25" s="596"/>
      <c r="V25" s="596"/>
      <c r="W25" s="596"/>
      <c r="X25" s="596"/>
      <c r="Y25" s="596"/>
      <c r="Z25" s="632"/>
      <c r="AA25" s="632"/>
      <c r="AB25" s="632"/>
      <c r="AC25" s="632"/>
      <c r="AD25" s="604"/>
      <c r="AE25" s="604"/>
      <c r="AF25" s="604"/>
      <c r="AG25" s="608"/>
      <c r="AH25" s="609"/>
      <c r="AI25" s="610"/>
      <c r="AJ25" s="626"/>
      <c r="AK25" s="627"/>
      <c r="AL25" s="627"/>
      <c r="AM25" s="627"/>
      <c r="AN25" s="627"/>
      <c r="AO25" s="628"/>
      <c r="AP25" s="627"/>
      <c r="AQ25" s="627"/>
      <c r="AR25" s="627"/>
      <c r="AS25" s="627"/>
      <c r="AT25" s="572"/>
      <c r="AU25" s="572"/>
      <c r="AV25" s="573"/>
    </row>
    <row r="26" spans="1:48" ht="8.1" customHeight="1" x14ac:dyDescent="0.2">
      <c r="A26" s="611"/>
      <c r="B26" s="612"/>
      <c r="C26" s="563"/>
      <c r="D26" s="592"/>
      <c r="E26" s="595" t="str">
        <f>IF(A26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6" s="596"/>
      <c r="G26" s="598"/>
      <c r="H26" s="599"/>
      <c r="I26" s="92"/>
      <c r="J26" s="92"/>
      <c r="K26" s="571"/>
      <c r="L26" s="599"/>
      <c r="M26" s="576"/>
      <c r="N26" s="572"/>
      <c r="O26" s="572"/>
      <c r="P26" s="576"/>
      <c r="Q26" s="572"/>
      <c r="R26" s="577" t="str">
        <f>IF(P26="","",(ROUND(C26*E26,2)))</f>
        <v/>
      </c>
      <c r="S26" s="579" t="str">
        <f>IF(M26="","",((M26-RIGHT(M26,2))/100)+(RIGHT(M26,2)/60))</f>
        <v/>
      </c>
      <c r="T26" s="581" t="str">
        <f>IF(P26="","",((P26-RIGHT(P26,2))/100)+(RIGHT(P26,2)/60))</f>
        <v/>
      </c>
      <c r="U26" s="583" t="str">
        <f>IF(P26="","",(INT(Z26)&amp;" + "&amp;ROUND((Z26-INT(Z26))*60,0)))</f>
        <v/>
      </c>
      <c r="V26" s="583"/>
      <c r="W26" s="583"/>
      <c r="X26" s="583"/>
      <c r="Y26" s="583"/>
      <c r="Z26" s="586" t="str">
        <f>IF(T26="","",ROUND((T26-S26),2))</f>
        <v/>
      </c>
      <c r="AA26" s="586"/>
      <c r="AB26" s="586" t="str">
        <f>IF(P26="","",(Z26+AB24))</f>
        <v/>
      </c>
      <c r="AC26" s="586"/>
      <c r="AD26" s="602"/>
      <c r="AE26" s="603"/>
      <c r="AF26" s="603"/>
      <c r="AG26" s="605" t="str">
        <f>IF(P26="","",($Q$40*Z26))</f>
        <v/>
      </c>
      <c r="AH26" s="606"/>
      <c r="AI26" s="607"/>
      <c r="AJ26" s="563"/>
      <c r="AK26" s="564"/>
      <c r="AL26" s="564"/>
      <c r="AM26" s="564"/>
      <c r="AN26" s="564"/>
      <c r="AO26" s="565"/>
      <c r="AP26" s="569"/>
      <c r="AQ26" s="570"/>
      <c r="AR26" s="570"/>
      <c r="AS26" s="570"/>
      <c r="AT26" s="571"/>
      <c r="AU26" s="572"/>
      <c r="AV26" s="573"/>
    </row>
    <row r="27" spans="1:48" ht="8.1" customHeight="1" x14ac:dyDescent="0.2">
      <c r="A27" s="613"/>
      <c r="B27" s="614"/>
      <c r="C27" s="615"/>
      <c r="D27" s="616"/>
      <c r="E27" s="596"/>
      <c r="F27" s="596"/>
      <c r="G27" s="617"/>
      <c r="H27" s="599"/>
      <c r="I27" s="92"/>
      <c r="J27" s="92"/>
      <c r="K27" s="599"/>
      <c r="L27" s="599"/>
      <c r="M27" s="572"/>
      <c r="N27" s="572"/>
      <c r="O27" s="572"/>
      <c r="P27" s="572"/>
      <c r="Q27" s="572"/>
      <c r="R27" s="629"/>
      <c r="S27" s="630"/>
      <c r="T27" s="631"/>
      <c r="U27" s="583"/>
      <c r="V27" s="583"/>
      <c r="W27" s="583"/>
      <c r="X27" s="583"/>
      <c r="Y27" s="583"/>
      <c r="Z27" s="586"/>
      <c r="AA27" s="586"/>
      <c r="AB27" s="586"/>
      <c r="AC27" s="586"/>
      <c r="AD27" s="604"/>
      <c r="AE27" s="604"/>
      <c r="AF27" s="604"/>
      <c r="AG27" s="608"/>
      <c r="AH27" s="609"/>
      <c r="AI27" s="610"/>
      <c r="AJ27" s="626"/>
      <c r="AK27" s="627"/>
      <c r="AL27" s="627"/>
      <c r="AM27" s="627"/>
      <c r="AN27" s="627"/>
      <c r="AO27" s="628"/>
      <c r="AP27" s="627"/>
      <c r="AQ27" s="627"/>
      <c r="AR27" s="627"/>
      <c r="AS27" s="627"/>
      <c r="AT27" s="572"/>
      <c r="AU27" s="572"/>
      <c r="AV27" s="573"/>
    </row>
    <row r="28" spans="1:48" ht="8.1" customHeight="1" x14ac:dyDescent="0.2">
      <c r="A28" s="611"/>
      <c r="B28" s="612"/>
      <c r="C28" s="563"/>
      <c r="D28" s="592"/>
      <c r="E28" s="595" t="str">
        <f>IF(A28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28" s="596"/>
      <c r="G28" s="598"/>
      <c r="H28" s="599"/>
      <c r="I28" s="92"/>
      <c r="J28" s="92"/>
      <c r="K28" s="571"/>
      <c r="L28" s="599"/>
      <c r="M28" s="576"/>
      <c r="N28" s="572"/>
      <c r="O28" s="572"/>
      <c r="P28" s="576"/>
      <c r="Q28" s="572"/>
      <c r="R28" s="577" t="str">
        <f>IF(P28="","",(ROUND(C28*E28,2)))</f>
        <v/>
      </c>
      <c r="S28" s="579" t="str">
        <f>IF(M28="","",((M28-RIGHT(M28,2))/100)+(RIGHT(M28,2)/60))</f>
        <v/>
      </c>
      <c r="T28" s="581" t="str">
        <f>IF(P28="","",((P28-RIGHT(P28,2))/100)+(RIGHT(P28,2)/60))</f>
        <v/>
      </c>
      <c r="U28" s="583" t="str">
        <f>IF(P28="","",(INT(Z28)&amp;" + "&amp;ROUND((Z28-INT(Z28))*60,0)))</f>
        <v/>
      </c>
      <c r="V28" s="583"/>
      <c r="W28" s="583"/>
      <c r="X28" s="583"/>
      <c r="Y28" s="583"/>
      <c r="Z28" s="586" t="str">
        <f>IF(T28="","",ROUND((T28-S28),2))</f>
        <v/>
      </c>
      <c r="AA28" s="586"/>
      <c r="AB28" s="586" t="str">
        <f>IF(P28="","",(Z28+AB26))</f>
        <v/>
      </c>
      <c r="AC28" s="586"/>
      <c r="AD28" s="602"/>
      <c r="AE28" s="603"/>
      <c r="AF28" s="603"/>
      <c r="AG28" s="605" t="str">
        <f>IF(P28="","",($Q$40*Z28))</f>
        <v/>
      </c>
      <c r="AH28" s="606"/>
      <c r="AI28" s="607"/>
      <c r="AJ28" s="563"/>
      <c r="AK28" s="564"/>
      <c r="AL28" s="564"/>
      <c r="AM28" s="564"/>
      <c r="AN28" s="564"/>
      <c r="AO28" s="565"/>
      <c r="AP28" s="569"/>
      <c r="AQ28" s="570"/>
      <c r="AR28" s="570"/>
      <c r="AS28" s="570"/>
      <c r="AT28" s="571"/>
      <c r="AU28" s="572"/>
      <c r="AV28" s="573"/>
    </row>
    <row r="29" spans="1:48" ht="8.1" customHeight="1" x14ac:dyDescent="0.2">
      <c r="A29" s="613"/>
      <c r="B29" s="614"/>
      <c r="C29" s="615"/>
      <c r="D29" s="616"/>
      <c r="E29" s="596"/>
      <c r="F29" s="596"/>
      <c r="G29" s="617"/>
      <c r="H29" s="599"/>
      <c r="I29" s="92"/>
      <c r="J29" s="92"/>
      <c r="K29" s="599"/>
      <c r="L29" s="599"/>
      <c r="M29" s="572"/>
      <c r="N29" s="572"/>
      <c r="O29" s="572"/>
      <c r="P29" s="572"/>
      <c r="Q29" s="572"/>
      <c r="R29" s="629"/>
      <c r="S29" s="630"/>
      <c r="T29" s="631"/>
      <c r="U29" s="583"/>
      <c r="V29" s="583"/>
      <c r="W29" s="583"/>
      <c r="X29" s="583"/>
      <c r="Y29" s="583"/>
      <c r="Z29" s="586"/>
      <c r="AA29" s="586"/>
      <c r="AB29" s="586"/>
      <c r="AC29" s="586"/>
      <c r="AD29" s="604"/>
      <c r="AE29" s="604"/>
      <c r="AF29" s="604"/>
      <c r="AG29" s="608"/>
      <c r="AH29" s="609"/>
      <c r="AI29" s="610"/>
      <c r="AJ29" s="626"/>
      <c r="AK29" s="627"/>
      <c r="AL29" s="627"/>
      <c r="AM29" s="627"/>
      <c r="AN29" s="627"/>
      <c r="AO29" s="628"/>
      <c r="AP29" s="627"/>
      <c r="AQ29" s="627"/>
      <c r="AR29" s="627"/>
      <c r="AS29" s="627"/>
      <c r="AT29" s="572"/>
      <c r="AU29" s="572"/>
      <c r="AV29" s="573"/>
    </row>
    <row r="30" spans="1:48" ht="8.1" customHeight="1" x14ac:dyDescent="0.2">
      <c r="A30" s="611"/>
      <c r="B30" s="612"/>
      <c r="C30" s="563"/>
      <c r="D30" s="592"/>
      <c r="E30" s="595" t="str">
        <f>IF(A30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0" s="596"/>
      <c r="G30" s="598"/>
      <c r="H30" s="599"/>
      <c r="I30" s="92"/>
      <c r="J30" s="92"/>
      <c r="K30" s="571"/>
      <c r="L30" s="599"/>
      <c r="M30" s="576"/>
      <c r="N30" s="572"/>
      <c r="O30" s="572"/>
      <c r="P30" s="576"/>
      <c r="Q30" s="572"/>
      <c r="R30" s="577" t="str">
        <f>IF(P30="","",(ROUND(C30*E30,2)))</f>
        <v/>
      </c>
      <c r="S30" s="579" t="str">
        <f>IF(M30="","",((M30-RIGHT(M30,2))/100)+(RIGHT(M30,2)/60))</f>
        <v/>
      </c>
      <c r="T30" s="581" t="str">
        <f>IF(P30="","",((P30-RIGHT(P30,2))/100)+(RIGHT(P30,2)/60))</f>
        <v/>
      </c>
      <c r="U30" s="583" t="str">
        <f>IF(P30="","",(INT(Z30)&amp;" + "&amp;ROUND((Z30-INT(Z30))*60,0)))</f>
        <v/>
      </c>
      <c r="V30" s="583"/>
      <c r="W30" s="583"/>
      <c r="X30" s="583"/>
      <c r="Y30" s="583"/>
      <c r="Z30" s="586" t="str">
        <f>IF(T30="","",ROUND((T30-S30),2))</f>
        <v/>
      </c>
      <c r="AA30" s="586"/>
      <c r="AB30" s="586" t="str">
        <f>IF(P30="","",(Z30+AB28))</f>
        <v/>
      </c>
      <c r="AC30" s="586"/>
      <c r="AD30" s="602"/>
      <c r="AE30" s="603"/>
      <c r="AF30" s="603"/>
      <c r="AG30" s="605" t="str">
        <f>IF(P30="","",($Q$40*Z30))</f>
        <v/>
      </c>
      <c r="AH30" s="606"/>
      <c r="AI30" s="607"/>
      <c r="AJ30" s="563"/>
      <c r="AK30" s="564"/>
      <c r="AL30" s="564"/>
      <c r="AM30" s="564"/>
      <c r="AN30" s="564"/>
      <c r="AO30" s="565"/>
      <c r="AP30" s="569"/>
      <c r="AQ30" s="570"/>
      <c r="AR30" s="570"/>
      <c r="AS30" s="570"/>
      <c r="AT30" s="571"/>
      <c r="AU30" s="572"/>
      <c r="AV30" s="573"/>
    </row>
    <row r="31" spans="1:48" ht="8.1" customHeight="1" x14ac:dyDescent="0.2">
      <c r="A31" s="613"/>
      <c r="B31" s="614"/>
      <c r="C31" s="615"/>
      <c r="D31" s="616"/>
      <c r="E31" s="596"/>
      <c r="F31" s="596"/>
      <c r="G31" s="617"/>
      <c r="H31" s="599"/>
      <c r="I31" s="92"/>
      <c r="J31" s="92"/>
      <c r="K31" s="599"/>
      <c r="L31" s="599"/>
      <c r="M31" s="572"/>
      <c r="N31" s="572"/>
      <c r="O31" s="572"/>
      <c r="P31" s="572"/>
      <c r="Q31" s="572"/>
      <c r="R31" s="629"/>
      <c r="S31" s="630"/>
      <c r="T31" s="631"/>
      <c r="U31" s="583"/>
      <c r="V31" s="583"/>
      <c r="W31" s="583"/>
      <c r="X31" s="583"/>
      <c r="Y31" s="583"/>
      <c r="Z31" s="586"/>
      <c r="AA31" s="586"/>
      <c r="AB31" s="586"/>
      <c r="AC31" s="586"/>
      <c r="AD31" s="604"/>
      <c r="AE31" s="604"/>
      <c r="AF31" s="604"/>
      <c r="AG31" s="608"/>
      <c r="AH31" s="609"/>
      <c r="AI31" s="610"/>
      <c r="AJ31" s="626"/>
      <c r="AK31" s="627"/>
      <c r="AL31" s="627"/>
      <c r="AM31" s="627"/>
      <c r="AN31" s="627"/>
      <c r="AO31" s="628"/>
      <c r="AP31" s="627"/>
      <c r="AQ31" s="627"/>
      <c r="AR31" s="627"/>
      <c r="AS31" s="627"/>
      <c r="AT31" s="572"/>
      <c r="AU31" s="572"/>
      <c r="AV31" s="573"/>
    </row>
    <row r="32" spans="1:48" ht="8.1" customHeight="1" x14ac:dyDescent="0.2">
      <c r="A32" s="611"/>
      <c r="B32" s="612"/>
      <c r="C32" s="563"/>
      <c r="D32" s="592"/>
      <c r="E32" s="595" t="str">
        <f>IF(A32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2" s="596"/>
      <c r="G32" s="598"/>
      <c r="H32" s="599"/>
      <c r="I32" s="92"/>
      <c r="J32" s="92"/>
      <c r="K32" s="571"/>
      <c r="L32" s="599"/>
      <c r="M32" s="576"/>
      <c r="N32" s="572"/>
      <c r="O32" s="572"/>
      <c r="P32" s="576"/>
      <c r="Q32" s="572"/>
      <c r="R32" s="577" t="str">
        <f>IF(P32="","",(ROUND(C32*E32,2)))</f>
        <v/>
      </c>
      <c r="S32" s="579" t="str">
        <f>IF(M32="","",((M32-RIGHT(M32,2))/100)+(RIGHT(M32,2)/60))</f>
        <v/>
      </c>
      <c r="T32" s="581" t="str">
        <f>IF(P32="","",((P32-RIGHT(P32,2))/100)+(RIGHT(P32,2)/60))</f>
        <v/>
      </c>
      <c r="U32" s="583" t="str">
        <f>IF(P32="","",(INT(Z32)&amp;" + "&amp;ROUND((Z32-INT(Z32))*60,0)))</f>
        <v/>
      </c>
      <c r="V32" s="583"/>
      <c r="W32" s="583"/>
      <c r="X32" s="584"/>
      <c r="Y32" s="584"/>
      <c r="Z32" s="586" t="str">
        <f>IF(T32="","",ROUND((T32-S32),2))</f>
        <v/>
      </c>
      <c r="AA32" s="586"/>
      <c r="AB32" s="586" t="str">
        <f>IF(P32="","",(Z32+AB30))</f>
        <v/>
      </c>
      <c r="AC32" s="586"/>
      <c r="AD32" s="602"/>
      <c r="AE32" s="603"/>
      <c r="AF32" s="603"/>
      <c r="AG32" s="605" t="str">
        <f>IF(P32="","",($Q$40*Z32))</f>
        <v/>
      </c>
      <c r="AH32" s="606"/>
      <c r="AI32" s="607"/>
      <c r="AJ32" s="563"/>
      <c r="AK32" s="564"/>
      <c r="AL32" s="564"/>
      <c r="AM32" s="564"/>
      <c r="AN32" s="564"/>
      <c r="AO32" s="565"/>
      <c r="AP32" s="569"/>
      <c r="AQ32" s="570"/>
      <c r="AR32" s="570"/>
      <c r="AS32" s="570"/>
      <c r="AT32" s="571"/>
      <c r="AU32" s="572"/>
      <c r="AV32" s="573"/>
    </row>
    <row r="33" spans="1:50" ht="8.1" customHeight="1" x14ac:dyDescent="0.2">
      <c r="A33" s="613"/>
      <c r="B33" s="614"/>
      <c r="C33" s="615"/>
      <c r="D33" s="616"/>
      <c r="E33" s="596"/>
      <c r="F33" s="596"/>
      <c r="G33" s="617"/>
      <c r="H33" s="599"/>
      <c r="I33" s="92"/>
      <c r="J33" s="92"/>
      <c r="K33" s="599"/>
      <c r="L33" s="599"/>
      <c r="M33" s="572"/>
      <c r="N33" s="572"/>
      <c r="O33" s="572"/>
      <c r="P33" s="572"/>
      <c r="Q33" s="572"/>
      <c r="R33" s="629"/>
      <c r="S33" s="630"/>
      <c r="T33" s="631"/>
      <c r="U33" s="584"/>
      <c r="V33" s="584"/>
      <c r="W33" s="584"/>
      <c r="X33" s="584"/>
      <c r="Y33" s="584"/>
      <c r="Z33" s="586"/>
      <c r="AA33" s="586"/>
      <c r="AB33" s="586"/>
      <c r="AC33" s="586"/>
      <c r="AD33" s="604"/>
      <c r="AE33" s="604"/>
      <c r="AF33" s="604"/>
      <c r="AG33" s="608"/>
      <c r="AH33" s="609"/>
      <c r="AI33" s="610"/>
      <c r="AJ33" s="626"/>
      <c r="AK33" s="627"/>
      <c r="AL33" s="627"/>
      <c r="AM33" s="627"/>
      <c r="AN33" s="627"/>
      <c r="AO33" s="628"/>
      <c r="AP33" s="627"/>
      <c r="AQ33" s="627"/>
      <c r="AR33" s="627"/>
      <c r="AS33" s="627"/>
      <c r="AT33" s="572"/>
      <c r="AU33" s="572"/>
      <c r="AV33" s="573"/>
    </row>
    <row r="34" spans="1:50" ht="8.1" customHeight="1" x14ac:dyDescent="0.2">
      <c r="A34" s="588"/>
      <c r="B34" s="589"/>
      <c r="C34" s="563"/>
      <c r="D34" s="592"/>
      <c r="E34" s="595" t="str">
        <f>IF(A34="","",IF(OR($F$36=0,$N$36&lt;$F$36),VLOOKUP($Q$8,TBDATA!$A$3:$N$91,6,0),IF(AND(AND($N$36&gt;=$F$36),OR($N$36&lt;$G$36,$G$36=0)),VLOOKUP($Q$8,TBDATA!$A$3:$N$91,7,0),IF(AND(OR($N$36&gt;=$G$36),OR($N$36&lt;$H$36,$H$36=0)),VLOOKUP($Q$8,TBDATA!$A$3:$N$91,9,0),IF(AND($N$36&gt;$G$36,$H$36&lt;&gt;0),VLOOKUP($Q$8,TBDATA!$A$3:$N$91,11,0))))))</f>
        <v/>
      </c>
      <c r="F34" s="596"/>
      <c r="G34" s="598"/>
      <c r="H34" s="599"/>
      <c r="I34" s="92"/>
      <c r="J34" s="92"/>
      <c r="K34" s="571"/>
      <c r="L34" s="599"/>
      <c r="M34" s="576"/>
      <c r="N34" s="572"/>
      <c r="O34" s="572"/>
      <c r="P34" s="576"/>
      <c r="Q34" s="572"/>
      <c r="R34" s="577" t="str">
        <f>IF(P34="","",(ROUND(C34*E34,2)))</f>
        <v/>
      </c>
      <c r="S34" s="579" t="str">
        <f>IF(M34="","",((M34-RIGHT(M34,2))/100)+(RIGHT(M34,2)/60))</f>
        <v/>
      </c>
      <c r="T34" s="581" t="str">
        <f>IF(P34="","",((P34-RIGHT(P34,2))/100)+(RIGHT(P34,2)/60))</f>
        <v/>
      </c>
      <c r="U34" s="583" t="str">
        <f>IF(P34="","",(INT(Z34)&amp;" + "&amp;ROUND((Z34-INT(Z34))*60,0)))</f>
        <v/>
      </c>
      <c r="V34" s="583"/>
      <c r="W34" s="583"/>
      <c r="X34" s="584"/>
      <c r="Y34" s="584"/>
      <c r="Z34" s="586" t="str">
        <f>IF(T34="","",ROUND((T34-S34),2))</f>
        <v/>
      </c>
      <c r="AA34" s="586"/>
      <c r="AB34" s="586" t="str">
        <f>IF(P34="","",(Z34+AB32))</f>
        <v/>
      </c>
      <c r="AC34" s="586"/>
      <c r="AD34" s="618"/>
      <c r="AE34" s="604"/>
      <c r="AF34" s="604"/>
      <c r="AG34" s="620" t="str">
        <f>IF(P34="","",($Q$40*Z34))</f>
        <v/>
      </c>
      <c r="AH34" s="621"/>
      <c r="AI34" s="622"/>
      <c r="AJ34" s="563"/>
      <c r="AK34" s="564"/>
      <c r="AL34" s="564"/>
      <c r="AM34" s="564"/>
      <c r="AN34" s="564"/>
      <c r="AO34" s="565"/>
      <c r="AP34" s="569"/>
      <c r="AQ34" s="570"/>
      <c r="AR34" s="570"/>
      <c r="AS34" s="570"/>
      <c r="AT34" s="571"/>
      <c r="AU34" s="572"/>
      <c r="AV34" s="573"/>
    </row>
    <row r="35" spans="1:50" ht="8.1" customHeight="1" thickBot="1" x14ac:dyDescent="0.25">
      <c r="A35" s="590"/>
      <c r="B35" s="591"/>
      <c r="C35" s="593"/>
      <c r="D35" s="594"/>
      <c r="E35" s="597"/>
      <c r="F35" s="597"/>
      <c r="G35" s="600"/>
      <c r="H35" s="601"/>
      <c r="I35" s="99"/>
      <c r="J35" s="99"/>
      <c r="K35" s="601"/>
      <c r="L35" s="601"/>
      <c r="M35" s="574"/>
      <c r="N35" s="574"/>
      <c r="O35" s="574"/>
      <c r="P35" s="574"/>
      <c r="Q35" s="574"/>
      <c r="R35" s="578"/>
      <c r="S35" s="580"/>
      <c r="T35" s="582"/>
      <c r="U35" s="585"/>
      <c r="V35" s="585"/>
      <c r="W35" s="585"/>
      <c r="X35" s="585"/>
      <c r="Y35" s="585"/>
      <c r="Z35" s="587"/>
      <c r="AA35" s="587"/>
      <c r="AB35" s="587"/>
      <c r="AC35" s="587"/>
      <c r="AD35" s="619"/>
      <c r="AE35" s="619"/>
      <c r="AF35" s="619"/>
      <c r="AG35" s="623"/>
      <c r="AH35" s="624"/>
      <c r="AI35" s="625"/>
      <c r="AJ35" s="566"/>
      <c r="AK35" s="567"/>
      <c r="AL35" s="567"/>
      <c r="AM35" s="567"/>
      <c r="AN35" s="567"/>
      <c r="AO35" s="568"/>
      <c r="AP35" s="567"/>
      <c r="AQ35" s="567"/>
      <c r="AR35" s="567"/>
      <c r="AS35" s="567"/>
      <c r="AT35" s="574"/>
      <c r="AU35" s="574"/>
      <c r="AV35" s="575"/>
    </row>
    <row r="36" spans="1:50" s="24" customFormat="1" ht="13.5" customHeight="1" thickBot="1" x14ac:dyDescent="0.25">
      <c r="A36" s="539"/>
      <c r="B36" s="540"/>
      <c r="C36" s="541" t="str">
        <f>IF(C12="","",(SUM(C12:C34)))</f>
        <v/>
      </c>
      <c r="D36" s="542"/>
      <c r="E36" s="542"/>
      <c r="F36" s="226">
        <f>IF($Q$8="  "," ",VLOOKUP($Q$8,TBDATA!$A$3:$N$90,8,0))</f>
        <v>0</v>
      </c>
      <c r="G36" s="226">
        <f>IF($Q$8="  "," ",VLOOKUP($Q$8,TBDATA!$A$3:$N$90,10,0))</f>
        <v>0</v>
      </c>
      <c r="H36" s="226">
        <f>IF($Q$8="  "," ",VLOOKUP($Q$8,TBDATA!$A$3:$N$90,12))</f>
        <v>0</v>
      </c>
      <c r="I36" s="348"/>
      <c r="J36" s="348"/>
      <c r="K36" s="191" t="s">
        <v>111</v>
      </c>
      <c r="L36" s="348"/>
      <c r="M36" s="348"/>
      <c r="N36" s="543" t="str">
        <f>IF(C2="","",C2)</f>
        <v/>
      </c>
      <c r="O36" s="544"/>
      <c r="P36" s="544"/>
      <c r="Q36" s="544"/>
      <c r="R36" s="34"/>
      <c r="S36" s="25">
        <f>IF(A39="","",((A39-RIGHT(A39,2))/100)+(RIGHT(A39,2)/60))</f>
        <v>9</v>
      </c>
      <c r="T36" s="25">
        <f>IF(E39="","",((E39-RIGHT(E39,2))/100)+(RIGHT(E39,2)/60))</f>
        <v>18</v>
      </c>
      <c r="U36" s="545" t="str">
        <f>IF(AB36="","",(INT(AB36)&amp;" + "&amp;ROUND((AB36-INT(AB36))*60,0)))</f>
        <v>0 + 48</v>
      </c>
      <c r="V36" s="546"/>
      <c r="W36" s="546"/>
      <c r="X36" s="547"/>
      <c r="Y36" s="547"/>
      <c r="Z36" s="548">
        <f>IF(P12="","",(ROUND(SUM(Z12:AA35),2)))</f>
        <v>0.8</v>
      </c>
      <c r="AA36" s="549"/>
      <c r="AB36" s="550">
        <f>IF(P12="","",(ROUND(Z36,2)))</f>
        <v>0.8</v>
      </c>
      <c r="AC36" s="551"/>
      <c r="AD36" s="551"/>
      <c r="AE36" s="561"/>
      <c r="AF36" s="561"/>
      <c r="AG36" s="562">
        <f>IF(AG12="","",(SUM(AG12:AI35)))</f>
        <v>6100.8</v>
      </c>
      <c r="AH36" s="547"/>
      <c r="AI36" s="547"/>
      <c r="AJ36" s="547"/>
      <c r="AK36" s="561"/>
      <c r="AL36" s="561"/>
      <c r="AM36" s="561"/>
      <c r="AN36" s="561"/>
      <c r="AO36" s="561"/>
      <c r="AP36" s="561"/>
      <c r="AQ36" s="561"/>
      <c r="AR36" s="561"/>
      <c r="AS36" s="561"/>
      <c r="AT36" s="561"/>
      <c r="AU36" s="561"/>
      <c r="AV36" s="561"/>
    </row>
    <row r="37" spans="1:50" ht="17.25" customHeight="1" thickBot="1" x14ac:dyDescent="0.25">
      <c r="A37" s="521" t="s">
        <v>125</v>
      </c>
      <c r="B37" s="522"/>
      <c r="C37" s="522"/>
      <c r="D37" s="522"/>
      <c r="E37" s="522"/>
      <c r="F37" s="522"/>
      <c r="G37" s="522"/>
      <c r="H37" s="523"/>
      <c r="I37" s="343"/>
      <c r="J37" s="343"/>
      <c r="K37" s="521" t="s">
        <v>126</v>
      </c>
      <c r="L37" s="522"/>
      <c r="M37" s="522"/>
      <c r="N37" s="522"/>
      <c r="O37" s="522"/>
      <c r="P37" s="522"/>
      <c r="Q37" s="522"/>
      <c r="R37" s="522"/>
      <c r="S37" s="522"/>
      <c r="T37" s="522"/>
      <c r="U37" s="523"/>
      <c r="V37" s="343"/>
      <c r="W37" s="343"/>
      <c r="X37" s="524" t="s">
        <v>17</v>
      </c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5"/>
      <c r="AL37" s="526" t="b">
        <f>IF(G5="Sunday",1,IF(G5="Monday",2,IF(G5="Tuesday",3,IF(G5="Wednesday",4,IF(G5="Thursday",5,IF(G5="Friday",6,IF(G5="Saturday",7)))))))</f>
        <v>0</v>
      </c>
      <c r="AM37" s="527"/>
      <c r="AN37" s="527"/>
      <c r="AO37" s="527"/>
      <c r="AP37" s="527"/>
      <c r="AQ37" s="527"/>
      <c r="AR37" s="528"/>
      <c r="AS37" s="529" t="s">
        <v>127</v>
      </c>
      <c r="AT37" s="530"/>
      <c r="AU37" s="530"/>
      <c r="AV37" s="531"/>
    </row>
    <row r="38" spans="1:50" s="26" customFormat="1" ht="24.95" customHeight="1" thickBot="1" x14ac:dyDescent="0.25">
      <c r="A38" s="535" t="s">
        <v>15</v>
      </c>
      <c r="B38" s="536"/>
      <c r="C38" s="536"/>
      <c r="D38" s="536"/>
      <c r="E38" s="537" t="s">
        <v>16</v>
      </c>
      <c r="F38" s="536"/>
      <c r="G38" s="536"/>
      <c r="H38" s="538"/>
      <c r="I38" s="83"/>
      <c r="J38" s="83"/>
      <c r="K38" s="552" t="s">
        <v>15</v>
      </c>
      <c r="L38" s="553"/>
      <c r="M38" s="553"/>
      <c r="N38" s="553"/>
      <c r="O38" s="554" t="s">
        <v>16</v>
      </c>
      <c r="P38" s="555"/>
      <c r="Q38" s="555"/>
      <c r="R38" s="555"/>
      <c r="S38" s="555"/>
      <c r="T38" s="555"/>
      <c r="U38" s="556"/>
      <c r="V38" s="84" t="str">
        <f>IF(K39="","",((K39-RIGHT(K39,2))/100)+(RIGHT(K39,2)/60))</f>
        <v/>
      </c>
      <c r="W38" s="84" t="str">
        <f>IF(O39="","",((O39-RIGHT(O39,2))/100)+(RIGHT(O39,2)/60))</f>
        <v/>
      </c>
      <c r="X38" s="557" t="s">
        <v>15</v>
      </c>
      <c r="Y38" s="558"/>
      <c r="Z38" s="558"/>
      <c r="AA38" s="559"/>
      <c r="AB38" s="12"/>
      <c r="AC38" s="344" t="s">
        <v>16</v>
      </c>
      <c r="AD38" s="12"/>
      <c r="AE38" s="560" t="s">
        <v>18</v>
      </c>
      <c r="AF38" s="558"/>
      <c r="AG38" s="558"/>
      <c r="AH38" s="559"/>
      <c r="AI38" s="560" t="s">
        <v>19</v>
      </c>
      <c r="AJ38" s="558"/>
      <c r="AK38" s="558"/>
      <c r="AL38" s="558"/>
      <c r="AM38" s="558"/>
      <c r="AN38" s="559"/>
      <c r="AO38" s="560" t="s">
        <v>20</v>
      </c>
      <c r="AP38" s="558"/>
      <c r="AQ38" s="558"/>
      <c r="AR38" s="559"/>
      <c r="AS38" s="532"/>
      <c r="AT38" s="533"/>
      <c r="AU38" s="533"/>
      <c r="AV38" s="534"/>
      <c r="AX38" s="21"/>
    </row>
    <row r="39" spans="1:50" ht="24.95" customHeight="1" thickBot="1" x14ac:dyDescent="0.25">
      <c r="A39" s="510" t="s">
        <v>894</v>
      </c>
      <c r="B39" s="511"/>
      <c r="C39" s="511"/>
      <c r="D39" s="512"/>
      <c r="E39" s="513" t="s">
        <v>895</v>
      </c>
      <c r="F39" s="511"/>
      <c r="G39" s="511"/>
      <c r="H39" s="514"/>
      <c r="I39" s="54">
        <f>IF(A39="","",((A39-RIGHT(A39,2))/100)+(RIGHT(A39,2)/60))</f>
        <v>9</v>
      </c>
      <c r="J39" s="54">
        <f>IF(E39="","",((E39-RIGHT(E39,2))/100)+(RIGHT(E39,2)/60))</f>
        <v>18</v>
      </c>
      <c r="K39" s="515"/>
      <c r="L39" s="516"/>
      <c r="M39" s="516"/>
      <c r="N39" s="516"/>
      <c r="O39" s="513"/>
      <c r="P39" s="511"/>
      <c r="Q39" s="511"/>
      <c r="R39" s="511"/>
      <c r="S39" s="511"/>
      <c r="T39" s="511"/>
      <c r="U39" s="514"/>
      <c r="V39" s="102" t="str">
        <f>IF(X39="","",((X39-RIGHT(X39,2))/100)+(RIGHT(X39,2)/60))</f>
        <v/>
      </c>
      <c r="W39" s="102" t="str">
        <f>IF(AB39="","",((AB39-RIGHT(AB39,2))/100)+(RIGHT(AB39,2)/60))</f>
        <v/>
      </c>
      <c r="X39" s="510"/>
      <c r="Y39" s="517"/>
      <c r="Z39" s="490"/>
      <c r="AA39" s="491"/>
      <c r="AB39" s="518"/>
      <c r="AC39" s="519"/>
      <c r="AD39" s="520"/>
      <c r="AE39" s="486" t="str">
        <f>IF($W$39="","",($W$39-$V$39))</f>
        <v/>
      </c>
      <c r="AF39" s="487"/>
      <c r="AG39" s="487"/>
      <c r="AH39" s="488"/>
      <c r="AI39" s="489"/>
      <c r="AJ39" s="490"/>
      <c r="AK39" s="490"/>
      <c r="AL39" s="490"/>
      <c r="AM39" s="490"/>
      <c r="AN39" s="491"/>
      <c r="AO39" s="492" t="str">
        <f>IF($AB$39="","",VLOOKUP(Y4,ATDATA!$A$3:$W$61,7)*(AI39*AE39))</f>
        <v/>
      </c>
      <c r="AP39" s="493"/>
      <c r="AQ39" s="493"/>
      <c r="AR39" s="493"/>
      <c r="AS39" s="494">
        <f>IF($Y$4="","",VLOOKUP($Y$4,ATDATA!$A$3:$X$86,23,0))</f>
        <v>0</v>
      </c>
      <c r="AT39" s="495"/>
      <c r="AU39" s="495"/>
      <c r="AV39" s="496"/>
      <c r="AW39" s="103"/>
      <c r="AX39" s="103"/>
    </row>
    <row r="40" spans="1:50" ht="20.100000000000001" customHeight="1" x14ac:dyDescent="0.2">
      <c r="A40" s="497" t="s">
        <v>128</v>
      </c>
      <c r="B40" s="498"/>
      <c r="C40" s="498"/>
      <c r="D40" s="498"/>
      <c r="E40" s="498"/>
      <c r="F40" s="499">
        <f>IF($Y$4="","",IF($C$2&lt;$AS$39,VLOOKUP($Y$4,ATDATA!$A$3:$W$86,5,0),VLOOKUP($Y$4,ATDATA!$A$3:$X$86,22,0)))</f>
        <v>0</v>
      </c>
      <c r="G40" s="500"/>
      <c r="H40" s="500"/>
      <c r="I40" s="161"/>
      <c r="J40" s="161"/>
      <c r="K40" s="501" t="s">
        <v>201</v>
      </c>
      <c r="L40" s="502"/>
      <c r="M40" s="502"/>
      <c r="N40" s="502"/>
      <c r="O40" s="502"/>
      <c r="P40" s="502"/>
      <c r="Q40" s="503">
        <f>IF($Y$4="","",VLOOKUP($Y$4,ATDATA!$A$3:$U$86,6,0))</f>
        <v>7626</v>
      </c>
      <c r="R40" s="504"/>
      <c r="S40" s="504"/>
      <c r="T40" s="504">
        <f>IF($K$12="","",VLOOKUP($Y$4,ATDATA!$A$3:$U$61,7))</f>
        <v>0</v>
      </c>
      <c r="U40" s="504"/>
      <c r="V40" s="504"/>
      <c r="W40" s="504">
        <f>IF($K$12="","",VLOOKUP($Y$4,ATDATA!$A$3:$U$61,7))</f>
        <v>0</v>
      </c>
      <c r="X40" s="504"/>
      <c r="Y40" s="505"/>
      <c r="Z40" s="506" t="s">
        <v>112</v>
      </c>
      <c r="AA40" s="507"/>
      <c r="AB40" s="508"/>
      <c r="AC40" s="508"/>
      <c r="AD40" s="508"/>
      <c r="AE40" s="508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8"/>
      <c r="AQ40" s="508"/>
      <c r="AR40" s="508"/>
      <c r="AS40" s="508"/>
      <c r="AT40" s="508"/>
      <c r="AU40" s="508"/>
      <c r="AV40" s="509"/>
      <c r="AW40" s="27"/>
      <c r="AX40" s="21"/>
    </row>
    <row r="41" spans="1:50" ht="18" customHeight="1" thickBot="1" x14ac:dyDescent="0.25">
      <c r="A41" s="437" t="s">
        <v>60</v>
      </c>
      <c r="B41" s="438"/>
      <c r="C41" s="438"/>
      <c r="D41" s="438"/>
      <c r="E41" s="438"/>
      <c r="F41" s="462">
        <f>Z36</f>
        <v>0.8</v>
      </c>
      <c r="G41" s="463"/>
      <c r="H41" s="463"/>
      <c r="I41" s="159"/>
      <c r="J41" s="159"/>
      <c r="K41" s="444" t="s">
        <v>200</v>
      </c>
      <c r="L41" s="464"/>
      <c r="M41" s="464"/>
      <c r="N41" s="464"/>
      <c r="O41" s="464"/>
      <c r="P41" s="464"/>
      <c r="Q41" s="465">
        <f>IF(Y4="","",($AG$36))</f>
        <v>6100.8</v>
      </c>
      <c r="R41" s="466"/>
      <c r="S41" s="466"/>
      <c r="T41" s="466"/>
      <c r="U41" s="466"/>
      <c r="V41" s="466"/>
      <c r="W41" s="466"/>
      <c r="X41" s="466"/>
      <c r="Y41" s="467"/>
      <c r="Z41" s="468">
        <f>IF($Y$4="","",(SUM(F43,Q41,Q42,Q43,Q44,Q46)))</f>
        <v>6100.8</v>
      </c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70"/>
    </row>
    <row r="42" spans="1:50" ht="21" customHeight="1" x14ac:dyDescent="0.2">
      <c r="A42" s="437" t="s">
        <v>61</v>
      </c>
      <c r="B42" s="445"/>
      <c r="C42" s="445"/>
      <c r="D42" s="445"/>
      <c r="E42" s="445"/>
      <c r="F42" s="471" t="str">
        <f>IF($W$39="","",($W$39-$V$39))</f>
        <v/>
      </c>
      <c r="G42" s="466"/>
      <c r="H42" s="466"/>
      <c r="I42" s="159"/>
      <c r="J42" s="159"/>
      <c r="K42" s="444" t="s">
        <v>199</v>
      </c>
      <c r="L42" s="464"/>
      <c r="M42" s="464"/>
      <c r="N42" s="464"/>
      <c r="O42" s="464"/>
      <c r="P42" s="464"/>
      <c r="Q42" s="465" t="str">
        <f>IF(A12="","",(SUM($R$12:$R$34)))</f>
        <v/>
      </c>
      <c r="R42" s="466"/>
      <c r="S42" s="466"/>
      <c r="T42" s="466"/>
      <c r="U42" s="466"/>
      <c r="V42" s="466"/>
      <c r="W42" s="466"/>
      <c r="X42" s="466"/>
      <c r="Y42" s="467"/>
      <c r="Z42" s="472" t="s">
        <v>134</v>
      </c>
      <c r="AA42" s="473"/>
      <c r="AB42" s="474"/>
      <c r="AC42" s="477" t="s">
        <v>104</v>
      </c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78"/>
    </row>
    <row r="43" spans="1:50" ht="20.25" customHeight="1" thickBot="1" x14ac:dyDescent="0.25">
      <c r="A43" s="482" t="s">
        <v>174</v>
      </c>
      <c r="B43" s="445"/>
      <c r="C43" s="445"/>
      <c r="D43" s="445"/>
      <c r="E43" s="445"/>
      <c r="F43" s="483" t="str">
        <f>IF(Y4="","",($AO$39))</f>
        <v/>
      </c>
      <c r="G43" s="466"/>
      <c r="H43" s="466"/>
      <c r="I43" s="159"/>
      <c r="J43" s="159"/>
      <c r="K43" s="444" t="s">
        <v>175</v>
      </c>
      <c r="L43" s="464"/>
      <c r="M43" s="464"/>
      <c r="N43" s="464"/>
      <c r="O43" s="464"/>
      <c r="P43" s="464"/>
      <c r="Q43" s="484"/>
      <c r="R43" s="484"/>
      <c r="S43" s="484"/>
      <c r="T43" s="484"/>
      <c r="U43" s="484"/>
      <c r="V43" s="484"/>
      <c r="W43" s="484"/>
      <c r="X43" s="484"/>
      <c r="Y43" s="485"/>
      <c r="Z43" s="475"/>
      <c r="AA43" s="475"/>
      <c r="AB43" s="476"/>
      <c r="AC43" s="479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1"/>
    </row>
    <row r="44" spans="1:50" ht="15" customHeight="1" x14ac:dyDescent="0.2">
      <c r="A44" s="437" t="s">
        <v>62</v>
      </c>
      <c r="B44" s="438"/>
      <c r="C44" s="438"/>
      <c r="D44" s="438"/>
      <c r="E44" s="438"/>
      <c r="F44" s="441" t="str">
        <f>IF(Y4="","",(C36))</f>
        <v/>
      </c>
      <c r="G44" s="442"/>
      <c r="H44" s="442"/>
      <c r="I44" s="162"/>
      <c r="J44" s="162"/>
      <c r="K44" s="444" t="s">
        <v>202</v>
      </c>
      <c r="L44" s="445"/>
      <c r="M44" s="445"/>
      <c r="N44" s="445"/>
      <c r="O44" s="445"/>
      <c r="P44" s="445"/>
      <c r="Q44" s="446"/>
      <c r="R44" s="447"/>
      <c r="S44" s="447"/>
      <c r="T44" s="447"/>
      <c r="U44" s="447"/>
      <c r="V44" s="447"/>
      <c r="W44" s="447"/>
      <c r="X44" s="447"/>
      <c r="Y44" s="448"/>
      <c r="Z44" s="451" t="str">
        <f>IF($C$2="","",IF(G5="NO OFF",C2-6,(C2+(WEEKDAY(C2)&gt;=AL37)*7-WEEKDAY(C2)+AL37)-7))</f>
        <v/>
      </c>
      <c r="AA44" s="397"/>
      <c r="AB44" s="452"/>
      <c r="AC44" s="433" t="str">
        <f>IF($C$2="","",Z44+1)</f>
        <v/>
      </c>
      <c r="AD44" s="434"/>
      <c r="AE44" s="435"/>
      <c r="AF44" s="420" t="str">
        <f>IF($C$2="","",Z44+2)</f>
        <v/>
      </c>
      <c r="AG44" s="434"/>
      <c r="AH44" s="435"/>
      <c r="AI44" s="420" t="str">
        <f>IF($C$2="","",Z44+3)</f>
        <v/>
      </c>
      <c r="AJ44" s="434"/>
      <c r="AK44" s="435"/>
      <c r="AL44" s="420" t="str">
        <f>IF($C$2="","",Z44+4)</f>
        <v/>
      </c>
      <c r="AM44" s="434"/>
      <c r="AN44" s="435"/>
      <c r="AO44" s="420" t="str">
        <f>IF($C$2="","",Z44+5)</f>
        <v/>
      </c>
      <c r="AP44" s="434"/>
      <c r="AQ44" s="435"/>
      <c r="AR44" s="420" t="str">
        <f>IF($C$2="","",Z44+6)</f>
        <v/>
      </c>
      <c r="AS44" s="436"/>
      <c r="AT44" s="420" t="s">
        <v>105</v>
      </c>
      <c r="AU44" s="421"/>
      <c r="AV44" s="422"/>
    </row>
    <row r="45" spans="1:50" ht="15" customHeight="1" thickBot="1" x14ac:dyDescent="0.25">
      <c r="A45" s="439"/>
      <c r="B45" s="440"/>
      <c r="C45" s="440"/>
      <c r="D45" s="440"/>
      <c r="E45" s="440"/>
      <c r="F45" s="443"/>
      <c r="G45" s="443"/>
      <c r="H45" s="443"/>
      <c r="I45" s="163"/>
      <c r="J45" s="163"/>
      <c r="K45" s="440"/>
      <c r="L45" s="440"/>
      <c r="M45" s="440"/>
      <c r="N45" s="440"/>
      <c r="O45" s="440"/>
      <c r="P45" s="440"/>
      <c r="Q45" s="449"/>
      <c r="R45" s="449"/>
      <c r="S45" s="449"/>
      <c r="T45" s="449"/>
      <c r="U45" s="449"/>
      <c r="V45" s="449"/>
      <c r="W45" s="449"/>
      <c r="X45" s="449"/>
      <c r="Y45" s="450"/>
      <c r="Z45" s="426" t="str">
        <f>IF(Y4="","",IF(Z44="","",(TEXT(Z44,"ddd"))))</f>
        <v/>
      </c>
      <c r="AA45" s="427"/>
      <c r="AB45" s="428"/>
      <c r="AC45" s="429" t="str">
        <f>IF(AC44="","",(TEXT(AC44,"ddd")))</f>
        <v/>
      </c>
      <c r="AD45" s="354"/>
      <c r="AE45" s="430"/>
      <c r="AF45" s="431" t="str">
        <f>IF(AF44="","",(TEXT(AF44,"ddd")))</f>
        <v/>
      </c>
      <c r="AG45" s="354"/>
      <c r="AH45" s="430"/>
      <c r="AI45" s="431" t="str">
        <f>IF(AI44="","",(TEXT(AI44,"ddd")))</f>
        <v/>
      </c>
      <c r="AJ45" s="354"/>
      <c r="AK45" s="430"/>
      <c r="AL45" s="431" t="str">
        <f>IF(AL44="","",(TEXT(AL44,"ddd")))</f>
        <v/>
      </c>
      <c r="AM45" s="354"/>
      <c r="AN45" s="430"/>
      <c r="AO45" s="431" t="str">
        <f>IF(AO44="","",(TEXT(AO44,"ddd")))</f>
        <v/>
      </c>
      <c r="AP45" s="354"/>
      <c r="AQ45" s="430"/>
      <c r="AR45" s="431" t="str">
        <f>IF(AR44="","",(TEXT(AR44,"ddd")))</f>
        <v/>
      </c>
      <c r="AS45" s="432"/>
      <c r="AT45" s="423"/>
      <c r="AU45" s="424"/>
      <c r="AV45" s="425"/>
    </row>
    <row r="46" spans="1:50" ht="15" customHeight="1" x14ac:dyDescent="0.2">
      <c r="A46" s="413" t="s">
        <v>117</v>
      </c>
      <c r="B46" s="414"/>
      <c r="C46" s="414"/>
      <c r="D46" s="417" t="s">
        <v>384</v>
      </c>
      <c r="E46" s="418"/>
      <c r="F46" s="418"/>
      <c r="G46" s="453"/>
      <c r="H46" s="455" t="str">
        <f>IF($Q$8="","Cost    Per    1000",IF($A$48="PL","Cost Per Landing","Cost      Per    1000"))</f>
        <v>Cost      Per    1000</v>
      </c>
      <c r="I46" s="418"/>
      <c r="J46" s="418"/>
      <c r="K46" s="418"/>
      <c r="L46" s="418"/>
      <c r="M46" s="455">
        <f>IF($Q$8="","",VLOOKUP($Q$8,TBDATA!$A$3:$N$130,13,0))</f>
        <v>0</v>
      </c>
      <c r="N46" s="418"/>
      <c r="O46" s="418"/>
      <c r="P46" s="418"/>
      <c r="Q46" s="456" t="str">
        <f>IF(M46="","",(IF(G46="","$0.00",IF(M47="LANDING",G46*M46,IF(M47&lt;&gt;"LANDING",G46*M47)))))</f>
        <v>$0.00</v>
      </c>
      <c r="R46" s="457"/>
      <c r="S46" s="457"/>
      <c r="T46" s="457"/>
      <c r="U46" s="457"/>
      <c r="V46" s="457"/>
      <c r="W46" s="457"/>
      <c r="X46" s="457"/>
      <c r="Y46" s="458"/>
      <c r="Z46" s="398" t="s">
        <v>135</v>
      </c>
      <c r="AA46" s="398"/>
      <c r="AB46" s="399"/>
      <c r="AC46" s="402">
        <f ca="1">IF($Y$4="","",IF($AC$44=$C$2,$AB$36,IF($AC$44&gt;$C$2,"",OFFSET(FLIGHTTIME!$A$2,MATCH(SP!$Y$4,FLIGHTTIME!$A$3:$A$53,0),MATCH(SP!$AC$44,FLIGHTTIME!$B$2:$FO$2,0)))))</f>
        <v>0.8</v>
      </c>
      <c r="AD46" s="384"/>
      <c r="AE46" s="384"/>
      <c r="AF46" s="404">
        <f ca="1">IF($Y$4="","",IF($AF$44=$C$2,$AB$36,IF($AF$44&gt;$C$2,"",OFFSET(FLIGHTTIME!$A$2,MATCH(SP!$Y$4,FLIGHTTIME!$A$3:$A$53,0),MATCH(SP!$AF$44,FLIGHTTIME!$B$2:$FO$2,0)))))</f>
        <v>0.8</v>
      </c>
      <c r="AG46" s="405"/>
      <c r="AH46" s="405"/>
      <c r="AI46" s="404">
        <f ca="1">IF($Y$4="","",IF($AI$44=$C$2,$AB$36,IF($AI$44&gt;$C$2,"",OFFSET(FLIGHTTIME!$A$2,MATCH(SP!$Y$4,FLIGHTTIME!$A$3:$A$53,0),MATCH(SP!$AI$44,FLIGHTTIME!$B$2:$FO$2,0)))))</f>
        <v>0.8</v>
      </c>
      <c r="AJ46" s="405"/>
      <c r="AK46" s="405"/>
      <c r="AL46" s="379">
        <f ca="1">IF($Y$4="","",IF($AL$44=$C$2,$AB$36,IF($AL$44&gt;$C$2,"",OFFSET(FLIGHTTIME!$A$2,MATCH(SP!$Y$4,FLIGHTTIME!$A$3:$A$53,0),MATCH(SP!$AL$44,FLIGHTTIME!$B$2:$FO$2,0)))))</f>
        <v>0.8</v>
      </c>
      <c r="AM46" s="384"/>
      <c r="AN46" s="380"/>
      <c r="AO46" s="407">
        <f ca="1">IF($Y$4="","",IF($AO$44=$C$2,$AB$36,IF($AO$44&gt;$C$2,"",OFFSET(FLIGHTTIME!$A$2,MATCH(SP!$Y$4,FLIGHTTIME!$A$3:$A$53,0),MATCH(SP!$AO$44,FLIGHTTIME!$B$2:$FO$2,0)))))</f>
        <v>0.8</v>
      </c>
      <c r="AP46" s="408"/>
      <c r="AQ46" s="409"/>
      <c r="AR46" s="379">
        <f ca="1">IF($Y$4="","",IF($AR$44=$C$2,$AB$36,IF($AR$44&gt;$C$2,"",OFFSET(FLIGHTTIME!$A$2,MATCH(SP!$Y$4,FLIGHTTIME!$A$3:$A$53,0),MATCH(SP!$AR$44,FLIGHTTIME!$B$2:$FO$2,0)))))</f>
        <v>0.8</v>
      </c>
      <c r="AS46" s="380"/>
      <c r="AT46" s="383">
        <f ca="1">IF($Y$4="","",SUM(AC46:AR46))</f>
        <v>4.8</v>
      </c>
      <c r="AU46" s="384"/>
      <c r="AV46" s="385"/>
    </row>
    <row r="47" spans="1:50" ht="11.25" customHeight="1" thickBot="1" x14ac:dyDescent="0.25">
      <c r="A47" s="415"/>
      <c r="B47" s="416"/>
      <c r="C47" s="416"/>
      <c r="D47" s="419"/>
      <c r="E47" s="419"/>
      <c r="F47" s="419"/>
      <c r="G47" s="454"/>
      <c r="H47" s="419"/>
      <c r="I47" s="419"/>
      <c r="J47" s="419"/>
      <c r="K47" s="419"/>
      <c r="L47" s="419"/>
      <c r="M47" s="388">
        <f>IF($Y$4="","",IF($A$48="PT",ROUND(VLOOKUP($Y$4,ATDATA!$A$3:$X$86,21,0)/1000,2)*M46,IF($A$48="PL","LANDING",ROUND(VLOOKUP($Y$4,ATDATA!$A$3:$X$86,21,0)/1000,2)*M46)))</f>
        <v>0</v>
      </c>
      <c r="N47" s="389"/>
      <c r="O47" s="389"/>
      <c r="P47" s="389"/>
      <c r="Q47" s="459"/>
      <c r="R47" s="460"/>
      <c r="S47" s="460"/>
      <c r="T47" s="460"/>
      <c r="U47" s="460"/>
      <c r="V47" s="460"/>
      <c r="W47" s="460"/>
      <c r="X47" s="460"/>
      <c r="Y47" s="461"/>
      <c r="Z47" s="400"/>
      <c r="AA47" s="400"/>
      <c r="AB47" s="401"/>
      <c r="AC47" s="403"/>
      <c r="AD47" s="386"/>
      <c r="AE47" s="386"/>
      <c r="AF47" s="406"/>
      <c r="AG47" s="406"/>
      <c r="AH47" s="406"/>
      <c r="AI47" s="406"/>
      <c r="AJ47" s="406"/>
      <c r="AK47" s="406"/>
      <c r="AL47" s="381"/>
      <c r="AM47" s="386"/>
      <c r="AN47" s="382"/>
      <c r="AO47" s="410"/>
      <c r="AP47" s="411"/>
      <c r="AQ47" s="412"/>
      <c r="AR47" s="381"/>
      <c r="AS47" s="382"/>
      <c r="AT47" s="381"/>
      <c r="AU47" s="386"/>
      <c r="AV47" s="387"/>
    </row>
    <row r="48" spans="1:50" s="28" customFormat="1" ht="6.75" customHeight="1" x14ac:dyDescent="0.2">
      <c r="A48" s="390">
        <f>IF($Q$8="  ","PT",VLOOKUP($Q$8,TBDATA!$A$3:$U$77,8))</f>
        <v>0</v>
      </c>
      <c r="B48" s="390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2"/>
      <c r="R48" s="392"/>
      <c r="S48" s="392"/>
      <c r="T48" s="392"/>
      <c r="U48" s="392"/>
      <c r="V48" s="392"/>
      <c r="W48" s="392"/>
      <c r="X48" s="392"/>
      <c r="Y48" s="392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47"/>
    </row>
    <row r="49" spans="1:48" s="29" customFormat="1" ht="20.100000000000001" customHeight="1" x14ac:dyDescent="0.2">
      <c r="A49" s="394" t="s">
        <v>27</v>
      </c>
      <c r="B49" s="395"/>
      <c r="C49" s="395"/>
      <c r="D49" s="395"/>
      <c r="E49" s="396">
        <f>IF(Y4="","",VLOOKUP($Y$4,ATDATA!$A$3:$X$86,13,0))</f>
        <v>0</v>
      </c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58" t="s">
        <v>22</v>
      </c>
      <c r="AA49" s="359"/>
      <c r="AB49" s="359"/>
      <c r="AC49" s="369">
        <f>IF(Y4="","",VLOOKUP($Y$4,ATDATA!$A$3:$X$86,14,0))</f>
        <v>0</v>
      </c>
      <c r="AD49" s="377"/>
      <c r="AE49" s="358" t="s">
        <v>57</v>
      </c>
      <c r="AF49" s="364"/>
      <c r="AG49" s="364"/>
      <c r="AH49" s="364"/>
      <c r="AI49" s="364"/>
      <c r="AJ49" s="369">
        <f>IF(Y4="","",VLOOKUP($Y$4,ATDATA!$A$3:$X$86,11,0))</f>
        <v>0</v>
      </c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70"/>
      <c r="AV49" s="371"/>
    </row>
    <row r="50" spans="1:48" s="29" customFormat="1" ht="20.100000000000001" customHeight="1" x14ac:dyDescent="0.2">
      <c r="A50" s="358" t="s">
        <v>55</v>
      </c>
      <c r="B50" s="372"/>
      <c r="C50" s="372"/>
      <c r="D50" s="372"/>
      <c r="E50" s="369">
        <f>IF(Y4="","",VLOOKUP($Y$4,ATDATA!$A$3:$X$86,12,0))</f>
        <v>0</v>
      </c>
      <c r="F50" s="373"/>
      <c r="G50" s="373"/>
      <c r="H50" s="373"/>
      <c r="I50" s="373"/>
      <c r="J50" s="373"/>
      <c r="K50" s="373"/>
      <c r="L50" s="373"/>
      <c r="M50" s="374" t="s">
        <v>63</v>
      </c>
      <c r="N50" s="375"/>
      <c r="O50" s="375"/>
      <c r="P50" s="369" t="str">
        <f>IF(Y4="","",VLOOKUP($Y$4,ATDATA!$A$3:$X$86,2,0))</f>
        <v>C130H</v>
      </c>
      <c r="Q50" s="376"/>
      <c r="R50" s="376"/>
      <c r="S50" s="376"/>
      <c r="T50" s="376"/>
      <c r="U50" s="376"/>
      <c r="V50" s="376"/>
      <c r="W50" s="376"/>
      <c r="X50" s="376"/>
      <c r="Y50" s="377"/>
      <c r="Z50" s="340" t="s">
        <v>58</v>
      </c>
      <c r="AA50" s="341"/>
      <c r="AB50" s="341"/>
      <c r="AC50" s="341"/>
      <c r="AD50" s="341"/>
      <c r="AE50" s="341"/>
      <c r="AF50" s="341"/>
      <c r="AG50" s="342"/>
      <c r="AH50" s="378" t="str">
        <f>IF($Q$8="","",VLOOKUP($Q$8,TBDATA!$A$3:$N$130,2,0))</f>
        <v>DONALDSON AIR CENTER (GREENVILLE)</v>
      </c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7"/>
    </row>
    <row r="51" spans="1:48" ht="20.100000000000001" customHeight="1" x14ac:dyDescent="0.2">
      <c r="A51" s="358" t="s">
        <v>56</v>
      </c>
      <c r="B51" s="359"/>
      <c r="C51" s="359"/>
      <c r="D51" s="359"/>
      <c r="E51" s="360"/>
      <c r="F51" s="361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3"/>
      <c r="Z51" s="358" t="s">
        <v>59</v>
      </c>
      <c r="AA51" s="359"/>
      <c r="AB51" s="359"/>
      <c r="AC51" s="359"/>
      <c r="AD51" s="359"/>
      <c r="AE51" s="364"/>
      <c r="AF51" s="364"/>
      <c r="AG51" s="364"/>
      <c r="AH51" s="361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3"/>
    </row>
    <row r="52" spans="1:48" ht="20.100000000000001" customHeight="1" x14ac:dyDescent="0.2">
      <c r="A52" s="365" t="s">
        <v>376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7" t="s">
        <v>713</v>
      </c>
      <c r="AS52" s="368"/>
      <c r="AT52" s="368"/>
      <c r="AU52" s="368"/>
      <c r="AV52" s="368"/>
    </row>
    <row r="53" spans="1:48" x14ac:dyDescent="0.2">
      <c r="A53" s="349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</row>
    <row r="54" spans="1:48" x14ac:dyDescent="0.2">
      <c r="A54" s="350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</row>
    <row r="55" spans="1:48" x14ac:dyDescent="0.2">
      <c r="A55" s="350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</row>
    <row r="56" spans="1:48" s="24" customFormat="1" ht="9.75" customHeight="1" x14ac:dyDescent="0.2">
      <c r="A56" s="350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</row>
    <row r="57" spans="1:48" s="24" customFormat="1" ht="11.1" customHeight="1" x14ac:dyDescent="0.2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</row>
    <row r="58" spans="1:48" ht="16.5" customHeight="1" x14ac:dyDescent="0.2">
      <c r="A58" s="351" t="s">
        <v>21</v>
      </c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2"/>
      <c r="W58" s="352"/>
      <c r="X58" s="352"/>
      <c r="Y58" s="353" t="str">
        <f>IF($Q$8="","",VLOOKUP($Q$8,TBDATA!$A$3:$N$130,3,0))</f>
        <v>Darlene Hall</v>
      </c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1" t="s">
        <v>54</v>
      </c>
      <c r="AL58" s="351"/>
      <c r="AM58" s="355"/>
      <c r="AN58" s="356" t="str">
        <f>IF(C2="","",C2)</f>
        <v/>
      </c>
      <c r="AO58" s="357"/>
      <c r="AP58" s="357"/>
      <c r="AQ58" s="357"/>
      <c r="AR58" s="357"/>
      <c r="AS58" s="357"/>
      <c r="AT58" s="357"/>
      <c r="AU58" s="357"/>
      <c r="AV58" s="357"/>
    </row>
    <row r="59" spans="1:48" ht="6.75" customHeight="1" x14ac:dyDescent="0.2">
      <c r="AF59" s="72"/>
    </row>
    <row r="60" spans="1:48" x14ac:dyDescent="0.2">
      <c r="AF60" s="73"/>
    </row>
  </sheetData>
  <sheetProtection sheet="1" objects="1" scenarios="1"/>
  <mergeCells count="393">
    <mergeCell ref="A1:AV1"/>
    <mergeCell ref="A2:B3"/>
    <mergeCell ref="C2:G2"/>
    <mergeCell ref="H2:X3"/>
    <mergeCell ref="Y2:AD3"/>
    <mergeCell ref="AE2:AK3"/>
    <mergeCell ref="AL2:AV3"/>
    <mergeCell ref="C3:G3"/>
    <mergeCell ref="A6:C6"/>
    <mergeCell ref="D6:L6"/>
    <mergeCell ref="M6:N6"/>
    <mergeCell ref="O6:Z6"/>
    <mergeCell ref="AA6:AH6"/>
    <mergeCell ref="AI6:AV6"/>
    <mergeCell ref="AL4:AV4"/>
    <mergeCell ref="A5:F5"/>
    <mergeCell ref="G5:L5"/>
    <mergeCell ref="M5:Q5"/>
    <mergeCell ref="U5:Z5"/>
    <mergeCell ref="AA5:AD5"/>
    <mergeCell ref="AE5:AI5"/>
    <mergeCell ref="AJ5:AM5"/>
    <mergeCell ref="AN5:AV5"/>
    <mergeCell ref="A4:D4"/>
    <mergeCell ref="E4:G4"/>
    <mergeCell ref="H4:N4"/>
    <mergeCell ref="O4:U4"/>
    <mergeCell ref="Y4:Z4"/>
    <mergeCell ref="AA4:AK4"/>
    <mergeCell ref="AO7:AP7"/>
    <mergeCell ref="AQ7:AS7"/>
    <mergeCell ref="AT7:AV7"/>
    <mergeCell ref="A8:P8"/>
    <mergeCell ref="Q8:Z8"/>
    <mergeCell ref="AA8:AC8"/>
    <mergeCell ref="AD8:AH8"/>
    <mergeCell ref="AK8:AN8"/>
    <mergeCell ref="AO8:AP8"/>
    <mergeCell ref="AQ8:AS8"/>
    <mergeCell ref="A7:P7"/>
    <mergeCell ref="Q7:Z7"/>
    <mergeCell ref="AA7:AC7"/>
    <mergeCell ref="AD7:AH7"/>
    <mergeCell ref="AI7:AJ8"/>
    <mergeCell ref="AK7:AN7"/>
    <mergeCell ref="AT8:AV8"/>
    <mergeCell ref="A9:AS9"/>
    <mergeCell ref="AT9:AV9"/>
    <mergeCell ref="A10:B11"/>
    <mergeCell ref="C10:F10"/>
    <mergeCell ref="G10:L11"/>
    <mergeCell ref="M10:Q10"/>
    <mergeCell ref="R10:R11"/>
    <mergeCell ref="S10:S11"/>
    <mergeCell ref="T10:T11"/>
    <mergeCell ref="AP10:AS11"/>
    <mergeCell ref="AT10:AV11"/>
    <mergeCell ref="C11:D11"/>
    <mergeCell ref="E11:F11"/>
    <mergeCell ref="M11:O11"/>
    <mergeCell ref="P11:Q11"/>
    <mergeCell ref="U10:Y11"/>
    <mergeCell ref="Z10:AA11"/>
    <mergeCell ref="AB10:AC11"/>
    <mergeCell ref="AD10:AF11"/>
    <mergeCell ref="AG10:AI11"/>
    <mergeCell ref="AJ10:AO11"/>
    <mergeCell ref="AJ12:AO13"/>
    <mergeCell ref="AP12:AS13"/>
    <mergeCell ref="AT12:AV13"/>
    <mergeCell ref="P12:Q13"/>
    <mergeCell ref="R12:R13"/>
    <mergeCell ref="S12:S13"/>
    <mergeCell ref="T12:T13"/>
    <mergeCell ref="U12:Y13"/>
    <mergeCell ref="Z12:AA13"/>
    <mergeCell ref="A14:B15"/>
    <mergeCell ref="C14:D15"/>
    <mergeCell ref="E14:F15"/>
    <mergeCell ref="G14:H15"/>
    <mergeCell ref="K14:L15"/>
    <mergeCell ref="M14:O15"/>
    <mergeCell ref="AB12:AC13"/>
    <mergeCell ref="AD12:AF13"/>
    <mergeCell ref="AG12:AI13"/>
    <mergeCell ref="A12:B13"/>
    <mergeCell ref="C12:D13"/>
    <mergeCell ref="E12:F13"/>
    <mergeCell ref="G12:H13"/>
    <mergeCell ref="K12:L13"/>
    <mergeCell ref="M12:O13"/>
    <mergeCell ref="AB14:AC15"/>
    <mergeCell ref="AD14:AF15"/>
    <mergeCell ref="AG14:AI15"/>
    <mergeCell ref="AJ14:AO15"/>
    <mergeCell ref="AP14:AS15"/>
    <mergeCell ref="AT14:AV15"/>
    <mergeCell ref="P14:Q15"/>
    <mergeCell ref="R14:R15"/>
    <mergeCell ref="S14:S15"/>
    <mergeCell ref="T14:T15"/>
    <mergeCell ref="U14:Y15"/>
    <mergeCell ref="Z14:AA15"/>
    <mergeCell ref="AJ16:AO17"/>
    <mergeCell ref="AP16:AS17"/>
    <mergeCell ref="AT16:AV17"/>
    <mergeCell ref="P16:Q17"/>
    <mergeCell ref="R16:R17"/>
    <mergeCell ref="S16:S17"/>
    <mergeCell ref="T16:T17"/>
    <mergeCell ref="U16:Y17"/>
    <mergeCell ref="Z16:AA17"/>
    <mergeCell ref="A18:B19"/>
    <mergeCell ref="C18:D19"/>
    <mergeCell ref="E18:F19"/>
    <mergeCell ref="G18:H19"/>
    <mergeCell ref="K18:L19"/>
    <mergeCell ref="M18:O19"/>
    <mergeCell ref="AB16:AC17"/>
    <mergeCell ref="AD16:AF17"/>
    <mergeCell ref="AG16:AI17"/>
    <mergeCell ref="A16:B17"/>
    <mergeCell ref="C16:D17"/>
    <mergeCell ref="E16:F17"/>
    <mergeCell ref="G16:H17"/>
    <mergeCell ref="K16:L17"/>
    <mergeCell ref="M16:O17"/>
    <mergeCell ref="AB18:AC19"/>
    <mergeCell ref="AD18:AF19"/>
    <mergeCell ref="AG18:AI19"/>
    <mergeCell ref="AJ18:AO19"/>
    <mergeCell ref="AP18:AS19"/>
    <mergeCell ref="AT18:AV19"/>
    <mergeCell ref="P18:Q19"/>
    <mergeCell ref="R18:R19"/>
    <mergeCell ref="S18:S19"/>
    <mergeCell ref="T18:T19"/>
    <mergeCell ref="U18:Y19"/>
    <mergeCell ref="Z18:AA19"/>
    <mergeCell ref="AJ20:AO21"/>
    <mergeCell ref="AP20:AS21"/>
    <mergeCell ref="AT20:AV21"/>
    <mergeCell ref="P20:Q21"/>
    <mergeCell ref="R20:R21"/>
    <mergeCell ref="S20:S21"/>
    <mergeCell ref="T20:T21"/>
    <mergeCell ref="U20:Y21"/>
    <mergeCell ref="Z20:AA21"/>
    <mergeCell ref="A22:B23"/>
    <mergeCell ref="C22:D23"/>
    <mergeCell ref="E22:F23"/>
    <mergeCell ref="G22:H23"/>
    <mergeCell ref="K22:L23"/>
    <mergeCell ref="M22:O23"/>
    <mergeCell ref="AB20:AC21"/>
    <mergeCell ref="AD20:AF21"/>
    <mergeCell ref="AG20:AI21"/>
    <mergeCell ref="A20:B21"/>
    <mergeCell ref="C20:D21"/>
    <mergeCell ref="E20:F21"/>
    <mergeCell ref="G20:H21"/>
    <mergeCell ref="K20:L21"/>
    <mergeCell ref="M20:O21"/>
    <mergeCell ref="AB22:AC23"/>
    <mergeCell ref="AD22:AF23"/>
    <mergeCell ref="AG22:AI23"/>
    <mergeCell ref="AJ22:AO23"/>
    <mergeCell ref="AP22:AS23"/>
    <mergeCell ref="AT22:AV23"/>
    <mergeCell ref="P22:Q23"/>
    <mergeCell ref="R22:R23"/>
    <mergeCell ref="S22:S23"/>
    <mergeCell ref="T22:T23"/>
    <mergeCell ref="U22:Y23"/>
    <mergeCell ref="Z22:AA23"/>
    <mergeCell ref="AJ24:AO25"/>
    <mergeCell ref="AP24:AS25"/>
    <mergeCell ref="AT24:AV25"/>
    <mergeCell ref="P24:Q25"/>
    <mergeCell ref="R24:R25"/>
    <mergeCell ref="S24:S25"/>
    <mergeCell ref="T24:T25"/>
    <mergeCell ref="U24:Y25"/>
    <mergeCell ref="Z24:AA25"/>
    <mergeCell ref="A26:B27"/>
    <mergeCell ref="C26:D27"/>
    <mergeCell ref="E26:F27"/>
    <mergeCell ref="G26:H27"/>
    <mergeCell ref="K26:L27"/>
    <mergeCell ref="M26:O27"/>
    <mergeCell ref="AB24:AC25"/>
    <mergeCell ref="AD24:AF25"/>
    <mergeCell ref="AG24:AI25"/>
    <mergeCell ref="A24:B25"/>
    <mergeCell ref="C24:D25"/>
    <mergeCell ref="E24:F25"/>
    <mergeCell ref="G24:H25"/>
    <mergeCell ref="K24:L25"/>
    <mergeCell ref="M24:O25"/>
    <mergeCell ref="AB26:AC27"/>
    <mergeCell ref="AD26:AF27"/>
    <mergeCell ref="AG26:AI27"/>
    <mergeCell ref="AJ26:AO27"/>
    <mergeCell ref="AP26:AS27"/>
    <mergeCell ref="AT26:AV27"/>
    <mergeCell ref="P26:Q27"/>
    <mergeCell ref="R26:R27"/>
    <mergeCell ref="S26:S27"/>
    <mergeCell ref="T26:T27"/>
    <mergeCell ref="U26:Y27"/>
    <mergeCell ref="Z26:AA27"/>
    <mergeCell ref="AJ28:AO29"/>
    <mergeCell ref="AP28:AS29"/>
    <mergeCell ref="AT28:AV29"/>
    <mergeCell ref="P28:Q29"/>
    <mergeCell ref="R28:R29"/>
    <mergeCell ref="S28:S29"/>
    <mergeCell ref="T28:T29"/>
    <mergeCell ref="U28:Y29"/>
    <mergeCell ref="Z28:AA29"/>
    <mergeCell ref="A30:B31"/>
    <mergeCell ref="C30:D31"/>
    <mergeCell ref="E30:F31"/>
    <mergeCell ref="G30:H31"/>
    <mergeCell ref="K30:L31"/>
    <mergeCell ref="M30:O31"/>
    <mergeCell ref="AB28:AC29"/>
    <mergeCell ref="AD28:AF29"/>
    <mergeCell ref="AG28:AI29"/>
    <mergeCell ref="A28:B29"/>
    <mergeCell ref="C28:D29"/>
    <mergeCell ref="E28:F29"/>
    <mergeCell ref="G28:H29"/>
    <mergeCell ref="K28:L29"/>
    <mergeCell ref="M28:O29"/>
    <mergeCell ref="AB30:AC31"/>
    <mergeCell ref="AD30:AF31"/>
    <mergeCell ref="AG30:AI31"/>
    <mergeCell ref="AJ30:AO31"/>
    <mergeCell ref="AP30:AS31"/>
    <mergeCell ref="AT30:AV31"/>
    <mergeCell ref="P30:Q31"/>
    <mergeCell ref="R30:R31"/>
    <mergeCell ref="S30:S31"/>
    <mergeCell ref="T30:T31"/>
    <mergeCell ref="U30:Y31"/>
    <mergeCell ref="Z30:AA31"/>
    <mergeCell ref="AJ32:AO33"/>
    <mergeCell ref="AP32:AS33"/>
    <mergeCell ref="AT32:AV33"/>
    <mergeCell ref="P32:Q33"/>
    <mergeCell ref="R32:R33"/>
    <mergeCell ref="S32:S33"/>
    <mergeCell ref="T32:T33"/>
    <mergeCell ref="U32:Y33"/>
    <mergeCell ref="Z32:AA33"/>
    <mergeCell ref="A34:B35"/>
    <mergeCell ref="C34:D35"/>
    <mergeCell ref="E34:F35"/>
    <mergeCell ref="G34:H35"/>
    <mergeCell ref="K34:L35"/>
    <mergeCell ref="M34:O35"/>
    <mergeCell ref="AB32:AC33"/>
    <mergeCell ref="AD32:AF33"/>
    <mergeCell ref="AG32:AI33"/>
    <mergeCell ref="A32:B33"/>
    <mergeCell ref="C32:D33"/>
    <mergeCell ref="E32:F33"/>
    <mergeCell ref="G32:H33"/>
    <mergeCell ref="K32:L33"/>
    <mergeCell ref="M32:O33"/>
    <mergeCell ref="AB34:AC35"/>
    <mergeCell ref="AD34:AF35"/>
    <mergeCell ref="AG34:AI35"/>
    <mergeCell ref="AJ34:AO35"/>
    <mergeCell ref="AP34:AS35"/>
    <mergeCell ref="AT34:AV35"/>
    <mergeCell ref="P34:Q35"/>
    <mergeCell ref="R34:R35"/>
    <mergeCell ref="S34:S35"/>
    <mergeCell ref="T34:T35"/>
    <mergeCell ref="U34:Y35"/>
    <mergeCell ref="Z34:AA35"/>
    <mergeCell ref="A37:H37"/>
    <mergeCell ref="K37:U37"/>
    <mergeCell ref="X37:AK37"/>
    <mergeCell ref="AL37:AR37"/>
    <mergeCell ref="AS37:AV38"/>
    <mergeCell ref="A38:D38"/>
    <mergeCell ref="E38:H38"/>
    <mergeCell ref="A36:B36"/>
    <mergeCell ref="C36:E36"/>
    <mergeCell ref="N36:Q36"/>
    <mergeCell ref="U36:Y36"/>
    <mergeCell ref="Z36:AA36"/>
    <mergeCell ref="AB36:AD36"/>
    <mergeCell ref="K38:N38"/>
    <mergeCell ref="O38:U38"/>
    <mergeCell ref="X38:AA38"/>
    <mergeCell ref="AE38:AH38"/>
    <mergeCell ref="AI38:AN38"/>
    <mergeCell ref="AO38:AR38"/>
    <mergeCell ref="AE36:AF36"/>
    <mergeCell ref="AG36:AJ36"/>
    <mergeCell ref="AK36:AV36"/>
    <mergeCell ref="AE39:AH39"/>
    <mergeCell ref="AI39:AN39"/>
    <mergeCell ref="AO39:AR39"/>
    <mergeCell ref="AS39:AV39"/>
    <mergeCell ref="A40:E40"/>
    <mergeCell ref="F40:H40"/>
    <mergeCell ref="K40:P40"/>
    <mergeCell ref="Q40:Y40"/>
    <mergeCell ref="Z40:AV40"/>
    <mergeCell ref="A39:D39"/>
    <mergeCell ref="E39:H39"/>
    <mergeCell ref="K39:N39"/>
    <mergeCell ref="O39:U39"/>
    <mergeCell ref="X39:AA39"/>
    <mergeCell ref="AB39:AD39"/>
    <mergeCell ref="A41:E41"/>
    <mergeCell ref="F41:H41"/>
    <mergeCell ref="K41:P41"/>
    <mergeCell ref="Q41:Y41"/>
    <mergeCell ref="Z41:AV41"/>
    <mergeCell ref="A42:E42"/>
    <mergeCell ref="F42:H42"/>
    <mergeCell ref="K42:P42"/>
    <mergeCell ref="Q42:Y42"/>
    <mergeCell ref="Z42:AB43"/>
    <mergeCell ref="AC42:AV43"/>
    <mergeCell ref="A43:E43"/>
    <mergeCell ref="F43:H43"/>
    <mergeCell ref="K43:P43"/>
    <mergeCell ref="Q43:Y43"/>
    <mergeCell ref="A44:E45"/>
    <mergeCell ref="F44:H45"/>
    <mergeCell ref="K44:P45"/>
    <mergeCell ref="Q44:Y45"/>
    <mergeCell ref="Z44:AB44"/>
    <mergeCell ref="G46:G47"/>
    <mergeCell ref="H46:L47"/>
    <mergeCell ref="M46:P46"/>
    <mergeCell ref="Q46:Y47"/>
    <mergeCell ref="AT44:AV45"/>
    <mergeCell ref="Z45:AB45"/>
    <mergeCell ref="AC45:AE45"/>
    <mergeCell ref="AF45:AH45"/>
    <mergeCell ref="AI45:AK45"/>
    <mergeCell ref="AL45:AN45"/>
    <mergeCell ref="AO45:AQ45"/>
    <mergeCell ref="AR45:AS45"/>
    <mergeCell ref="AC44:AE44"/>
    <mergeCell ref="AF44:AH44"/>
    <mergeCell ref="AI44:AK44"/>
    <mergeCell ref="AL44:AN44"/>
    <mergeCell ref="AO44:AQ44"/>
    <mergeCell ref="AR44:AS44"/>
    <mergeCell ref="AJ49:AV49"/>
    <mergeCell ref="A50:D50"/>
    <mergeCell ref="E50:L50"/>
    <mergeCell ref="M50:O50"/>
    <mergeCell ref="P50:Y50"/>
    <mergeCell ref="AH50:AV50"/>
    <mergeCell ref="AR46:AS47"/>
    <mergeCell ref="AT46:AV47"/>
    <mergeCell ref="M47:P47"/>
    <mergeCell ref="A48:P48"/>
    <mergeCell ref="Q48:AU48"/>
    <mergeCell ref="A49:D49"/>
    <mergeCell ref="E49:Y49"/>
    <mergeCell ref="Z49:AB49"/>
    <mergeCell ref="AC49:AD49"/>
    <mergeCell ref="AE49:AI49"/>
    <mergeCell ref="Z46:AB47"/>
    <mergeCell ref="AC46:AE47"/>
    <mergeCell ref="AF46:AH47"/>
    <mergeCell ref="AI46:AK47"/>
    <mergeCell ref="AL46:AN47"/>
    <mergeCell ref="AO46:AQ47"/>
    <mergeCell ref="A46:C47"/>
    <mergeCell ref="D46:F47"/>
    <mergeCell ref="A53:AV57"/>
    <mergeCell ref="A58:X58"/>
    <mergeCell ref="Y58:AJ58"/>
    <mergeCell ref="AK58:AM58"/>
    <mergeCell ref="AN58:AV58"/>
    <mergeCell ref="A51:E51"/>
    <mergeCell ref="F51:Y51"/>
    <mergeCell ref="Z51:AG51"/>
    <mergeCell ref="AH51:AV51"/>
    <mergeCell ref="A52:AQ52"/>
    <mergeCell ref="AR52:AV52"/>
  </mergeCells>
  <printOptions horizontalCentered="1" verticalCentered="1"/>
  <pageMargins left="0" right="0" top="0" bottom="0" header="0" footer="0"/>
  <pageSetup scale="9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F511"/>
  <sheetViews>
    <sheetView workbookViewId="0">
      <selection activeCell="B2" sqref="B2"/>
    </sheetView>
  </sheetViews>
  <sheetFormatPr defaultColWidth="14.140625" defaultRowHeight="12.75" x14ac:dyDescent="0.2"/>
  <cols>
    <col min="1" max="1" width="7.5703125" style="2" customWidth="1"/>
    <col min="2" max="18" width="4.7109375" style="43" customWidth="1"/>
    <col min="19" max="21" width="4.7109375" style="46" customWidth="1"/>
    <col min="22" max="38" width="4.7109375" style="43" customWidth="1"/>
    <col min="39" max="41" width="4.7109375" style="46" customWidth="1"/>
    <col min="42" max="76" width="4.7109375" style="2" customWidth="1"/>
    <col min="77" max="83" width="4.7109375" style="9" customWidth="1"/>
    <col min="84" max="122" width="4.7109375" style="2" customWidth="1"/>
    <col min="123" max="123" width="5.7109375" style="2" customWidth="1"/>
    <col min="124" max="124" width="6" style="2" customWidth="1"/>
    <col min="125" max="125" width="5.42578125" style="2" customWidth="1"/>
    <col min="126" max="126" width="5.85546875" style="2" customWidth="1"/>
    <col min="127" max="127" width="5.28515625" style="2" customWidth="1"/>
    <col min="128" max="128" width="5.5703125" style="2" customWidth="1"/>
    <col min="129" max="129" width="5.85546875" style="2" customWidth="1"/>
    <col min="130" max="130" width="5.140625" style="2" customWidth="1"/>
    <col min="131" max="240" width="4.7109375" style="2" customWidth="1"/>
    <col min="241" max="16384" width="14.140625" style="2"/>
  </cols>
  <sheetData>
    <row r="1" spans="1:214" ht="21.75" customHeight="1" thickBot="1" x14ac:dyDescent="0.25">
      <c r="A1" s="253" t="e">
        <f>B2</f>
        <v>#REF!</v>
      </c>
    </row>
    <row r="2" spans="1:214" ht="26.25" customHeight="1" thickBot="1" x14ac:dyDescent="0.25">
      <c r="A2" s="67" t="s">
        <v>45</v>
      </c>
      <c r="B2" s="74" t="e">
        <f>#REF!</f>
        <v>#REF!</v>
      </c>
      <c r="C2" s="74" t="e">
        <f>B2+1</f>
        <v>#REF!</v>
      </c>
      <c r="D2" s="74" t="e">
        <f t="shared" ref="D2:BO2" si="0">C2+1</f>
        <v>#REF!</v>
      </c>
      <c r="E2" s="74" t="e">
        <f t="shared" si="0"/>
        <v>#REF!</v>
      </c>
      <c r="F2" s="74" t="e">
        <f t="shared" si="0"/>
        <v>#REF!</v>
      </c>
      <c r="G2" s="74" t="e">
        <f t="shared" si="0"/>
        <v>#REF!</v>
      </c>
      <c r="H2" s="74" t="e">
        <f t="shared" si="0"/>
        <v>#REF!</v>
      </c>
      <c r="I2" s="74" t="e">
        <f t="shared" si="0"/>
        <v>#REF!</v>
      </c>
      <c r="J2" s="74" t="e">
        <f t="shared" si="0"/>
        <v>#REF!</v>
      </c>
      <c r="K2" s="74" t="e">
        <f t="shared" si="0"/>
        <v>#REF!</v>
      </c>
      <c r="L2" s="74" t="e">
        <f t="shared" si="0"/>
        <v>#REF!</v>
      </c>
      <c r="M2" s="74" t="e">
        <f t="shared" si="0"/>
        <v>#REF!</v>
      </c>
      <c r="N2" s="74" t="e">
        <f t="shared" si="0"/>
        <v>#REF!</v>
      </c>
      <c r="O2" s="74" t="e">
        <f t="shared" si="0"/>
        <v>#REF!</v>
      </c>
      <c r="P2" s="74" t="e">
        <f t="shared" si="0"/>
        <v>#REF!</v>
      </c>
      <c r="Q2" s="74" t="e">
        <f t="shared" si="0"/>
        <v>#REF!</v>
      </c>
      <c r="R2" s="74" t="e">
        <f t="shared" si="0"/>
        <v>#REF!</v>
      </c>
      <c r="S2" s="74" t="e">
        <f t="shared" si="0"/>
        <v>#REF!</v>
      </c>
      <c r="T2" s="74" t="e">
        <f t="shared" si="0"/>
        <v>#REF!</v>
      </c>
      <c r="U2" s="74" t="e">
        <f t="shared" si="0"/>
        <v>#REF!</v>
      </c>
      <c r="V2" s="74" t="e">
        <f t="shared" si="0"/>
        <v>#REF!</v>
      </c>
      <c r="W2" s="74" t="e">
        <f t="shared" si="0"/>
        <v>#REF!</v>
      </c>
      <c r="X2" s="74" t="e">
        <f t="shared" si="0"/>
        <v>#REF!</v>
      </c>
      <c r="Y2" s="74" t="e">
        <f t="shared" si="0"/>
        <v>#REF!</v>
      </c>
      <c r="Z2" s="74" t="e">
        <f t="shared" si="0"/>
        <v>#REF!</v>
      </c>
      <c r="AA2" s="74" t="e">
        <f t="shared" si="0"/>
        <v>#REF!</v>
      </c>
      <c r="AB2" s="74" t="e">
        <f t="shared" si="0"/>
        <v>#REF!</v>
      </c>
      <c r="AC2" s="74" t="e">
        <f t="shared" si="0"/>
        <v>#REF!</v>
      </c>
      <c r="AD2" s="74" t="e">
        <f t="shared" si="0"/>
        <v>#REF!</v>
      </c>
      <c r="AE2" s="74" t="e">
        <f t="shared" si="0"/>
        <v>#REF!</v>
      </c>
      <c r="AF2" s="74" t="e">
        <f t="shared" si="0"/>
        <v>#REF!</v>
      </c>
      <c r="AG2" s="74" t="e">
        <f t="shared" si="0"/>
        <v>#REF!</v>
      </c>
      <c r="AH2" s="74" t="e">
        <f t="shared" si="0"/>
        <v>#REF!</v>
      </c>
      <c r="AI2" s="74" t="e">
        <f t="shared" si="0"/>
        <v>#REF!</v>
      </c>
      <c r="AJ2" s="74" t="e">
        <f t="shared" si="0"/>
        <v>#REF!</v>
      </c>
      <c r="AK2" s="74" t="e">
        <f t="shared" si="0"/>
        <v>#REF!</v>
      </c>
      <c r="AL2" s="74" t="e">
        <f t="shared" si="0"/>
        <v>#REF!</v>
      </c>
      <c r="AM2" s="74" t="e">
        <f t="shared" si="0"/>
        <v>#REF!</v>
      </c>
      <c r="AN2" s="74" t="e">
        <f t="shared" si="0"/>
        <v>#REF!</v>
      </c>
      <c r="AO2" s="74" t="e">
        <f t="shared" si="0"/>
        <v>#REF!</v>
      </c>
      <c r="AP2" s="74" t="e">
        <f t="shared" si="0"/>
        <v>#REF!</v>
      </c>
      <c r="AQ2" s="74" t="e">
        <f t="shared" si="0"/>
        <v>#REF!</v>
      </c>
      <c r="AR2" s="74" t="e">
        <f t="shared" si="0"/>
        <v>#REF!</v>
      </c>
      <c r="AS2" s="74" t="e">
        <f t="shared" si="0"/>
        <v>#REF!</v>
      </c>
      <c r="AT2" s="74" t="e">
        <f t="shared" si="0"/>
        <v>#REF!</v>
      </c>
      <c r="AU2" s="74" t="e">
        <f t="shared" si="0"/>
        <v>#REF!</v>
      </c>
      <c r="AV2" s="74" t="e">
        <f t="shared" si="0"/>
        <v>#REF!</v>
      </c>
      <c r="AW2" s="74" t="e">
        <f t="shared" si="0"/>
        <v>#REF!</v>
      </c>
      <c r="AX2" s="74" t="e">
        <f t="shared" si="0"/>
        <v>#REF!</v>
      </c>
      <c r="AY2" s="74" t="e">
        <f t="shared" si="0"/>
        <v>#REF!</v>
      </c>
      <c r="AZ2" s="74" t="e">
        <f t="shared" si="0"/>
        <v>#REF!</v>
      </c>
      <c r="BA2" s="74" t="e">
        <f t="shared" si="0"/>
        <v>#REF!</v>
      </c>
      <c r="BB2" s="74" t="e">
        <f t="shared" si="0"/>
        <v>#REF!</v>
      </c>
      <c r="BC2" s="74" t="e">
        <f t="shared" si="0"/>
        <v>#REF!</v>
      </c>
      <c r="BD2" s="74" t="e">
        <f t="shared" si="0"/>
        <v>#REF!</v>
      </c>
      <c r="BE2" s="74" t="e">
        <f t="shared" si="0"/>
        <v>#REF!</v>
      </c>
      <c r="BF2" s="74" t="e">
        <f t="shared" si="0"/>
        <v>#REF!</v>
      </c>
      <c r="BG2" s="74" t="e">
        <f t="shared" si="0"/>
        <v>#REF!</v>
      </c>
      <c r="BH2" s="74" t="e">
        <f t="shared" si="0"/>
        <v>#REF!</v>
      </c>
      <c r="BI2" s="74" t="e">
        <f t="shared" si="0"/>
        <v>#REF!</v>
      </c>
      <c r="BJ2" s="74" t="e">
        <f t="shared" si="0"/>
        <v>#REF!</v>
      </c>
      <c r="BK2" s="74" t="e">
        <f t="shared" si="0"/>
        <v>#REF!</v>
      </c>
      <c r="BL2" s="74" t="e">
        <f t="shared" si="0"/>
        <v>#REF!</v>
      </c>
      <c r="BM2" s="74" t="e">
        <f t="shared" si="0"/>
        <v>#REF!</v>
      </c>
      <c r="BN2" s="74" t="e">
        <f t="shared" si="0"/>
        <v>#REF!</v>
      </c>
      <c r="BO2" s="74" t="e">
        <f t="shared" si="0"/>
        <v>#REF!</v>
      </c>
      <c r="BP2" s="74" t="e">
        <f t="shared" ref="BP2:EA2" si="1">BO2+1</f>
        <v>#REF!</v>
      </c>
      <c r="BQ2" s="74" t="e">
        <f t="shared" si="1"/>
        <v>#REF!</v>
      </c>
      <c r="BR2" s="74" t="e">
        <f t="shared" si="1"/>
        <v>#REF!</v>
      </c>
      <c r="BS2" s="74" t="e">
        <f t="shared" si="1"/>
        <v>#REF!</v>
      </c>
      <c r="BT2" s="74" t="e">
        <f t="shared" si="1"/>
        <v>#REF!</v>
      </c>
      <c r="BU2" s="74" t="e">
        <f t="shared" si="1"/>
        <v>#REF!</v>
      </c>
      <c r="BV2" s="74" t="e">
        <f t="shared" si="1"/>
        <v>#REF!</v>
      </c>
      <c r="BW2" s="74" t="e">
        <f t="shared" si="1"/>
        <v>#REF!</v>
      </c>
      <c r="BX2" s="74" t="e">
        <f t="shared" si="1"/>
        <v>#REF!</v>
      </c>
      <c r="BY2" s="141" t="e">
        <f t="shared" si="1"/>
        <v>#REF!</v>
      </c>
      <c r="BZ2" s="141" t="e">
        <f t="shared" si="1"/>
        <v>#REF!</v>
      </c>
      <c r="CA2" s="141" t="e">
        <f t="shared" si="1"/>
        <v>#REF!</v>
      </c>
      <c r="CB2" s="141" t="e">
        <f t="shared" si="1"/>
        <v>#REF!</v>
      </c>
      <c r="CC2" s="141" t="e">
        <f t="shared" si="1"/>
        <v>#REF!</v>
      </c>
      <c r="CD2" s="141" t="e">
        <f t="shared" si="1"/>
        <v>#REF!</v>
      </c>
      <c r="CE2" s="141" t="e">
        <f t="shared" si="1"/>
        <v>#REF!</v>
      </c>
      <c r="CF2" s="74" t="e">
        <f t="shared" si="1"/>
        <v>#REF!</v>
      </c>
      <c r="CG2" s="74" t="e">
        <f t="shared" si="1"/>
        <v>#REF!</v>
      </c>
      <c r="CH2" s="74" t="e">
        <f t="shared" si="1"/>
        <v>#REF!</v>
      </c>
      <c r="CI2" s="74" t="e">
        <f t="shared" si="1"/>
        <v>#REF!</v>
      </c>
      <c r="CJ2" s="74" t="e">
        <f t="shared" si="1"/>
        <v>#REF!</v>
      </c>
      <c r="CK2" s="74" t="e">
        <f t="shared" si="1"/>
        <v>#REF!</v>
      </c>
      <c r="CL2" s="74" t="e">
        <f t="shared" si="1"/>
        <v>#REF!</v>
      </c>
      <c r="CM2" s="74" t="e">
        <f t="shared" si="1"/>
        <v>#REF!</v>
      </c>
      <c r="CN2" s="74" t="e">
        <f t="shared" si="1"/>
        <v>#REF!</v>
      </c>
      <c r="CO2" s="74" t="e">
        <f t="shared" si="1"/>
        <v>#REF!</v>
      </c>
      <c r="CP2" s="74" t="e">
        <f t="shared" si="1"/>
        <v>#REF!</v>
      </c>
      <c r="CQ2" s="74" t="e">
        <f t="shared" si="1"/>
        <v>#REF!</v>
      </c>
      <c r="CR2" s="74" t="e">
        <f t="shared" si="1"/>
        <v>#REF!</v>
      </c>
      <c r="CS2" s="74" t="e">
        <f t="shared" si="1"/>
        <v>#REF!</v>
      </c>
      <c r="CT2" s="74" t="e">
        <f t="shared" si="1"/>
        <v>#REF!</v>
      </c>
      <c r="CU2" s="74" t="e">
        <f t="shared" si="1"/>
        <v>#REF!</v>
      </c>
      <c r="CV2" s="74" t="e">
        <f t="shared" si="1"/>
        <v>#REF!</v>
      </c>
      <c r="CW2" s="74" t="e">
        <f t="shared" si="1"/>
        <v>#REF!</v>
      </c>
      <c r="CX2" s="74" t="e">
        <f t="shared" si="1"/>
        <v>#REF!</v>
      </c>
      <c r="CY2" s="74" t="e">
        <f t="shared" si="1"/>
        <v>#REF!</v>
      </c>
      <c r="CZ2" s="74" t="e">
        <f t="shared" si="1"/>
        <v>#REF!</v>
      </c>
      <c r="DA2" s="74" t="e">
        <f t="shared" si="1"/>
        <v>#REF!</v>
      </c>
      <c r="DB2" s="74" t="e">
        <f t="shared" si="1"/>
        <v>#REF!</v>
      </c>
      <c r="DC2" s="74" t="e">
        <f t="shared" si="1"/>
        <v>#REF!</v>
      </c>
      <c r="DD2" s="74" t="e">
        <f t="shared" si="1"/>
        <v>#REF!</v>
      </c>
      <c r="DE2" s="74" t="e">
        <f t="shared" si="1"/>
        <v>#REF!</v>
      </c>
      <c r="DF2" s="74" t="e">
        <f t="shared" si="1"/>
        <v>#REF!</v>
      </c>
      <c r="DG2" s="74" t="e">
        <f t="shared" si="1"/>
        <v>#REF!</v>
      </c>
      <c r="DH2" s="74" t="e">
        <f t="shared" si="1"/>
        <v>#REF!</v>
      </c>
      <c r="DI2" s="74" t="e">
        <f t="shared" si="1"/>
        <v>#REF!</v>
      </c>
      <c r="DJ2" s="74" t="e">
        <f t="shared" si="1"/>
        <v>#REF!</v>
      </c>
      <c r="DK2" s="74" t="e">
        <f t="shared" si="1"/>
        <v>#REF!</v>
      </c>
      <c r="DL2" s="74" t="e">
        <f t="shared" si="1"/>
        <v>#REF!</v>
      </c>
      <c r="DM2" s="74" t="e">
        <f t="shared" si="1"/>
        <v>#REF!</v>
      </c>
      <c r="DN2" s="74" t="e">
        <f t="shared" si="1"/>
        <v>#REF!</v>
      </c>
      <c r="DO2" s="74" t="e">
        <f t="shared" si="1"/>
        <v>#REF!</v>
      </c>
      <c r="DP2" s="74" t="e">
        <f t="shared" si="1"/>
        <v>#REF!</v>
      </c>
      <c r="DQ2" s="74" t="e">
        <f t="shared" si="1"/>
        <v>#REF!</v>
      </c>
      <c r="DR2" s="74" t="e">
        <f t="shared" si="1"/>
        <v>#REF!</v>
      </c>
      <c r="DS2" s="74" t="e">
        <f t="shared" si="1"/>
        <v>#REF!</v>
      </c>
      <c r="DT2" s="74" t="e">
        <f t="shared" si="1"/>
        <v>#REF!</v>
      </c>
      <c r="DU2" s="74" t="e">
        <f t="shared" si="1"/>
        <v>#REF!</v>
      </c>
      <c r="DV2" s="74" t="e">
        <f t="shared" si="1"/>
        <v>#REF!</v>
      </c>
      <c r="DW2" s="74" t="e">
        <f t="shared" si="1"/>
        <v>#REF!</v>
      </c>
      <c r="DX2" s="74" t="e">
        <f t="shared" si="1"/>
        <v>#REF!</v>
      </c>
      <c r="DY2" s="74" t="e">
        <f t="shared" si="1"/>
        <v>#REF!</v>
      </c>
      <c r="DZ2" s="74" t="e">
        <f t="shared" si="1"/>
        <v>#REF!</v>
      </c>
      <c r="EA2" s="74" t="e">
        <f t="shared" si="1"/>
        <v>#REF!</v>
      </c>
      <c r="EB2" s="74" t="e">
        <f t="shared" ref="EB2:FL2" si="2">EA2+1</f>
        <v>#REF!</v>
      </c>
      <c r="EC2" s="74" t="e">
        <f t="shared" si="2"/>
        <v>#REF!</v>
      </c>
      <c r="ED2" s="74" t="e">
        <f t="shared" si="2"/>
        <v>#REF!</v>
      </c>
      <c r="EE2" s="74" t="e">
        <f t="shared" si="2"/>
        <v>#REF!</v>
      </c>
      <c r="EF2" s="74" t="e">
        <f t="shared" si="2"/>
        <v>#REF!</v>
      </c>
      <c r="EG2" s="74" t="e">
        <f t="shared" si="2"/>
        <v>#REF!</v>
      </c>
      <c r="EH2" s="74" t="e">
        <f t="shared" si="2"/>
        <v>#REF!</v>
      </c>
      <c r="EI2" s="74" t="e">
        <f t="shared" si="2"/>
        <v>#REF!</v>
      </c>
      <c r="EJ2" s="74" t="e">
        <f t="shared" si="2"/>
        <v>#REF!</v>
      </c>
      <c r="EK2" s="74" t="e">
        <f t="shared" si="2"/>
        <v>#REF!</v>
      </c>
      <c r="EL2" s="74" t="e">
        <f t="shared" si="2"/>
        <v>#REF!</v>
      </c>
      <c r="EM2" s="74" t="e">
        <f t="shared" si="2"/>
        <v>#REF!</v>
      </c>
      <c r="EN2" s="74" t="e">
        <f t="shared" si="2"/>
        <v>#REF!</v>
      </c>
      <c r="EO2" s="74" t="e">
        <f t="shared" si="2"/>
        <v>#REF!</v>
      </c>
      <c r="EP2" s="74" t="e">
        <f t="shared" si="2"/>
        <v>#REF!</v>
      </c>
      <c r="EQ2" s="74" t="e">
        <f t="shared" si="2"/>
        <v>#REF!</v>
      </c>
      <c r="ER2" s="74" t="e">
        <f t="shared" si="2"/>
        <v>#REF!</v>
      </c>
      <c r="ES2" s="74" t="e">
        <f t="shared" si="2"/>
        <v>#REF!</v>
      </c>
      <c r="ET2" s="74" t="e">
        <f t="shared" si="2"/>
        <v>#REF!</v>
      </c>
      <c r="EU2" s="74" t="e">
        <f t="shared" si="2"/>
        <v>#REF!</v>
      </c>
      <c r="EV2" s="74" t="e">
        <f t="shared" si="2"/>
        <v>#REF!</v>
      </c>
      <c r="EW2" s="74" t="e">
        <f t="shared" si="2"/>
        <v>#REF!</v>
      </c>
      <c r="EX2" s="74" t="e">
        <f t="shared" si="2"/>
        <v>#REF!</v>
      </c>
      <c r="EY2" s="74" t="e">
        <f t="shared" si="2"/>
        <v>#REF!</v>
      </c>
      <c r="EZ2" s="74" t="e">
        <f t="shared" si="2"/>
        <v>#REF!</v>
      </c>
      <c r="FA2" s="74" t="e">
        <f t="shared" si="2"/>
        <v>#REF!</v>
      </c>
      <c r="FB2" s="74" t="e">
        <f t="shared" si="2"/>
        <v>#REF!</v>
      </c>
      <c r="FC2" s="74" t="e">
        <f t="shared" si="2"/>
        <v>#REF!</v>
      </c>
      <c r="FD2" s="74" t="e">
        <f t="shared" si="2"/>
        <v>#REF!</v>
      </c>
      <c r="FE2" s="74" t="e">
        <f t="shared" si="2"/>
        <v>#REF!</v>
      </c>
      <c r="FF2" s="74" t="e">
        <f t="shared" si="2"/>
        <v>#REF!</v>
      </c>
      <c r="FG2" s="74" t="e">
        <f t="shared" si="2"/>
        <v>#REF!</v>
      </c>
      <c r="FH2" s="74" t="e">
        <f t="shared" si="2"/>
        <v>#REF!</v>
      </c>
      <c r="FI2" s="74" t="e">
        <f t="shared" si="2"/>
        <v>#REF!</v>
      </c>
      <c r="FJ2" s="74" t="e">
        <f t="shared" si="2"/>
        <v>#REF!</v>
      </c>
      <c r="FK2" s="74" t="e">
        <f t="shared" si="2"/>
        <v>#REF!</v>
      </c>
      <c r="FL2" s="74" t="e">
        <f t="shared" si="2"/>
        <v>#REF!</v>
      </c>
      <c r="FM2" s="74">
        <v>39675</v>
      </c>
      <c r="FN2" s="74">
        <v>39676</v>
      </c>
      <c r="FO2" s="74">
        <v>39677</v>
      </c>
      <c r="FP2" s="74">
        <v>39678</v>
      </c>
      <c r="FQ2" s="74">
        <v>39679</v>
      </c>
      <c r="FR2" s="74">
        <v>39680</v>
      </c>
      <c r="FS2" s="74">
        <v>39681</v>
      </c>
      <c r="FT2" s="74">
        <v>39682</v>
      </c>
      <c r="FU2" s="74">
        <v>39683</v>
      </c>
      <c r="FV2" s="74">
        <v>39684</v>
      </c>
      <c r="FW2" s="74">
        <v>39685</v>
      </c>
      <c r="FX2" s="74">
        <v>39686</v>
      </c>
      <c r="FY2" s="74">
        <v>39687</v>
      </c>
      <c r="FZ2" s="74">
        <v>39688</v>
      </c>
      <c r="GA2" s="74">
        <v>39689</v>
      </c>
      <c r="GB2" s="74">
        <v>39690</v>
      </c>
      <c r="GC2" s="74">
        <v>39691</v>
      </c>
      <c r="GD2" s="74">
        <v>39692</v>
      </c>
      <c r="GE2" s="74">
        <v>39693</v>
      </c>
      <c r="GF2" s="74">
        <v>39694</v>
      </c>
      <c r="GG2" s="74">
        <v>39695</v>
      </c>
      <c r="GH2" s="74">
        <v>39696</v>
      </c>
      <c r="GI2" s="74">
        <v>39697</v>
      </c>
      <c r="GJ2" s="74">
        <v>39698</v>
      </c>
      <c r="GK2" s="74">
        <v>39699</v>
      </c>
      <c r="GL2" s="74">
        <v>39700</v>
      </c>
      <c r="GM2" s="74">
        <v>39701</v>
      </c>
      <c r="GN2" s="74">
        <v>39702</v>
      </c>
      <c r="GO2" s="74">
        <v>39703</v>
      </c>
      <c r="GP2" s="74">
        <v>39704</v>
      </c>
      <c r="GQ2" s="74">
        <v>39705</v>
      </c>
      <c r="GR2" s="74">
        <v>39706</v>
      </c>
      <c r="GS2" s="74">
        <v>39707</v>
      </c>
      <c r="GT2" s="74">
        <v>39708</v>
      </c>
      <c r="GU2" s="74">
        <v>39709</v>
      </c>
      <c r="GV2" s="74">
        <v>39710</v>
      </c>
      <c r="GW2" s="74">
        <v>39711</v>
      </c>
      <c r="GX2" s="74">
        <v>39712</v>
      </c>
      <c r="GY2" s="74">
        <v>39713</v>
      </c>
      <c r="GZ2" s="74">
        <v>39714</v>
      </c>
      <c r="HA2" s="74">
        <v>39715</v>
      </c>
      <c r="HB2" s="74">
        <v>39716</v>
      </c>
      <c r="HC2" s="74">
        <v>39717</v>
      </c>
      <c r="HD2" s="74">
        <v>39718</v>
      </c>
      <c r="HE2" s="74">
        <v>39719</v>
      </c>
      <c r="HF2" s="74">
        <v>39720</v>
      </c>
    </row>
    <row r="3" spans="1:214" s="147" customFormat="1" ht="12" customHeight="1" x14ac:dyDescent="0.2">
      <c r="A3" s="6">
        <v>0</v>
      </c>
      <c r="B3" s="143" t="s">
        <v>108</v>
      </c>
      <c r="C3" s="143" t="s">
        <v>108</v>
      </c>
      <c r="D3" s="143" t="s">
        <v>108</v>
      </c>
      <c r="E3" s="143" t="s">
        <v>108</v>
      </c>
      <c r="F3" s="143" t="s">
        <v>108</v>
      </c>
      <c r="G3" s="143" t="s">
        <v>108</v>
      </c>
      <c r="H3" s="143" t="s">
        <v>108</v>
      </c>
      <c r="I3" s="143" t="s">
        <v>108</v>
      </c>
      <c r="J3" s="143" t="s">
        <v>108</v>
      </c>
      <c r="K3" s="143" t="s">
        <v>108</v>
      </c>
      <c r="L3" s="143" t="s">
        <v>108</v>
      </c>
      <c r="M3" s="143" t="s">
        <v>108</v>
      </c>
      <c r="N3" s="143" t="s">
        <v>108</v>
      </c>
      <c r="O3" s="143" t="s">
        <v>108</v>
      </c>
      <c r="P3" s="143" t="s">
        <v>108</v>
      </c>
      <c r="Q3" s="143" t="s">
        <v>108</v>
      </c>
      <c r="R3" s="143" t="s">
        <v>108</v>
      </c>
      <c r="S3" s="143" t="s">
        <v>108</v>
      </c>
      <c r="T3" s="143" t="s">
        <v>108</v>
      </c>
      <c r="U3" s="143" t="s">
        <v>108</v>
      </c>
      <c r="V3" s="143" t="s">
        <v>108</v>
      </c>
      <c r="W3" s="143" t="s">
        <v>108</v>
      </c>
      <c r="X3" s="143" t="s">
        <v>108</v>
      </c>
      <c r="Y3" s="143" t="s">
        <v>108</v>
      </c>
      <c r="Z3" s="143" t="s">
        <v>108</v>
      </c>
      <c r="AA3" s="143" t="s">
        <v>108</v>
      </c>
      <c r="AB3" s="143" t="s">
        <v>108</v>
      </c>
      <c r="AC3" s="143" t="s">
        <v>108</v>
      </c>
      <c r="AD3" s="143" t="s">
        <v>108</v>
      </c>
      <c r="AE3" s="143" t="s">
        <v>108</v>
      </c>
      <c r="AF3" s="143" t="s">
        <v>108</v>
      </c>
      <c r="AG3" s="143" t="s">
        <v>108</v>
      </c>
      <c r="AH3" s="143" t="s">
        <v>108</v>
      </c>
      <c r="AI3" s="143" t="s">
        <v>108</v>
      </c>
      <c r="AJ3" s="143" t="s">
        <v>108</v>
      </c>
      <c r="AK3" s="143" t="s">
        <v>108</v>
      </c>
      <c r="AL3" s="143" t="s">
        <v>108</v>
      </c>
      <c r="AM3" s="143" t="s">
        <v>108</v>
      </c>
      <c r="AN3" s="143" t="s">
        <v>108</v>
      </c>
      <c r="AO3" s="143" t="s">
        <v>108</v>
      </c>
      <c r="AP3" s="143" t="s">
        <v>108</v>
      </c>
      <c r="AQ3" s="143" t="s">
        <v>108</v>
      </c>
      <c r="AR3" s="143" t="s">
        <v>108</v>
      </c>
      <c r="AS3" s="143" t="s">
        <v>108</v>
      </c>
      <c r="AT3" s="143" t="s">
        <v>108</v>
      </c>
      <c r="AU3" s="143" t="s">
        <v>108</v>
      </c>
      <c r="AV3" s="143" t="s">
        <v>108</v>
      </c>
      <c r="AW3" s="143" t="s">
        <v>108</v>
      </c>
      <c r="AX3" s="143" t="s">
        <v>108</v>
      </c>
      <c r="AY3" s="143" t="s">
        <v>108</v>
      </c>
      <c r="AZ3" s="143" t="s">
        <v>108</v>
      </c>
      <c r="BA3" s="143" t="s">
        <v>108</v>
      </c>
      <c r="BB3" s="143" t="s">
        <v>108</v>
      </c>
      <c r="BC3" s="143" t="s">
        <v>108</v>
      </c>
      <c r="BD3" s="143" t="s">
        <v>108</v>
      </c>
      <c r="BE3" s="143" t="s">
        <v>108</v>
      </c>
      <c r="BF3" s="143" t="s">
        <v>108</v>
      </c>
      <c r="BG3" s="143" t="s">
        <v>108</v>
      </c>
      <c r="BH3" s="143" t="s">
        <v>108</v>
      </c>
      <c r="BI3" s="143" t="s">
        <v>108</v>
      </c>
      <c r="BJ3" s="143" t="s">
        <v>108</v>
      </c>
      <c r="BK3" s="143" t="s">
        <v>108</v>
      </c>
      <c r="BL3" s="143" t="s">
        <v>108</v>
      </c>
      <c r="BM3" s="143" t="s">
        <v>108</v>
      </c>
      <c r="BN3" s="143" t="s">
        <v>108</v>
      </c>
      <c r="BO3" s="143" t="s">
        <v>108</v>
      </c>
      <c r="BP3" s="143" t="s">
        <v>108</v>
      </c>
      <c r="BQ3" s="143" t="s">
        <v>108</v>
      </c>
      <c r="BR3" s="143" t="s">
        <v>108</v>
      </c>
      <c r="BS3" s="143" t="s">
        <v>108</v>
      </c>
      <c r="BT3" s="143" t="s">
        <v>108</v>
      </c>
      <c r="BU3" s="143" t="s">
        <v>108</v>
      </c>
      <c r="BV3" s="143" t="s">
        <v>108</v>
      </c>
      <c r="BW3" s="143" t="s">
        <v>108</v>
      </c>
      <c r="BX3" s="143" t="s">
        <v>108</v>
      </c>
      <c r="BY3" s="143" t="s">
        <v>108</v>
      </c>
      <c r="BZ3" s="143" t="s">
        <v>108</v>
      </c>
      <c r="CA3" s="143" t="s">
        <v>108</v>
      </c>
      <c r="CB3" s="143" t="s">
        <v>108</v>
      </c>
      <c r="CC3" s="143" t="s">
        <v>108</v>
      </c>
      <c r="CD3" s="143" t="s">
        <v>108</v>
      </c>
      <c r="CE3" s="143" t="s">
        <v>108</v>
      </c>
      <c r="CF3" s="143" t="s">
        <v>108</v>
      </c>
      <c r="CG3" s="143" t="s">
        <v>108</v>
      </c>
      <c r="CH3" s="143" t="s">
        <v>108</v>
      </c>
      <c r="CI3" s="143" t="s">
        <v>108</v>
      </c>
      <c r="CJ3" s="143" t="s">
        <v>108</v>
      </c>
      <c r="CK3" s="143" t="s">
        <v>108</v>
      </c>
      <c r="CL3" s="143" t="s">
        <v>108</v>
      </c>
      <c r="CM3" s="143" t="s">
        <v>108</v>
      </c>
      <c r="CN3" s="143" t="s">
        <v>108</v>
      </c>
      <c r="CO3" s="143" t="s">
        <v>108</v>
      </c>
      <c r="CP3" s="143" t="s">
        <v>108</v>
      </c>
      <c r="CQ3" s="143" t="s">
        <v>108</v>
      </c>
      <c r="CR3" s="143" t="s">
        <v>108</v>
      </c>
      <c r="CS3" s="143" t="s">
        <v>108</v>
      </c>
      <c r="CT3" s="143" t="s">
        <v>108</v>
      </c>
      <c r="CU3" s="143" t="s">
        <v>108</v>
      </c>
      <c r="CV3" s="143" t="s">
        <v>108</v>
      </c>
      <c r="CW3" s="143" t="s">
        <v>108</v>
      </c>
      <c r="CX3" s="143" t="s">
        <v>108</v>
      </c>
      <c r="CY3" s="143" t="s">
        <v>108</v>
      </c>
      <c r="CZ3" s="143" t="s">
        <v>108</v>
      </c>
      <c r="DA3" s="143" t="s">
        <v>108</v>
      </c>
      <c r="DB3" s="143" t="s">
        <v>108</v>
      </c>
      <c r="DC3" s="143" t="s">
        <v>108</v>
      </c>
      <c r="DD3" s="143" t="s">
        <v>108</v>
      </c>
      <c r="DE3" s="143" t="s">
        <v>108</v>
      </c>
      <c r="DF3" s="143" t="s">
        <v>108</v>
      </c>
      <c r="DG3" s="143" t="s">
        <v>108</v>
      </c>
      <c r="DH3" s="143" t="s">
        <v>108</v>
      </c>
      <c r="DI3" s="143" t="s">
        <v>108</v>
      </c>
      <c r="DJ3" s="143" t="s">
        <v>108</v>
      </c>
      <c r="DK3" s="143" t="s">
        <v>108</v>
      </c>
      <c r="DL3" s="143" t="s">
        <v>108</v>
      </c>
      <c r="DM3" s="143" t="s">
        <v>108</v>
      </c>
      <c r="DN3" s="143" t="s">
        <v>108</v>
      </c>
      <c r="DO3" s="143" t="s">
        <v>108</v>
      </c>
      <c r="DP3" s="143" t="s">
        <v>108</v>
      </c>
      <c r="DQ3" s="143" t="s">
        <v>108</v>
      </c>
      <c r="DR3" s="143" t="s">
        <v>108</v>
      </c>
      <c r="DS3" s="143" t="s">
        <v>108</v>
      </c>
      <c r="DT3" s="143" t="s">
        <v>108</v>
      </c>
      <c r="DU3" s="143" t="s">
        <v>108</v>
      </c>
      <c r="DV3" s="143" t="s">
        <v>108</v>
      </c>
      <c r="DW3" s="143" t="s">
        <v>108</v>
      </c>
      <c r="DX3" s="143" t="s">
        <v>108</v>
      </c>
      <c r="DY3" s="143" t="s">
        <v>108</v>
      </c>
      <c r="DZ3" s="143" t="s">
        <v>108</v>
      </c>
      <c r="EA3" s="143" t="s">
        <v>108</v>
      </c>
      <c r="EB3" s="143" t="s">
        <v>108</v>
      </c>
      <c r="EC3" s="143" t="s">
        <v>108</v>
      </c>
      <c r="ED3" s="143" t="s">
        <v>108</v>
      </c>
      <c r="EE3" s="143" t="s">
        <v>108</v>
      </c>
      <c r="EF3" s="143" t="s">
        <v>108</v>
      </c>
      <c r="EG3" s="143" t="s">
        <v>108</v>
      </c>
      <c r="EH3" s="143" t="s">
        <v>108</v>
      </c>
      <c r="EI3" s="143" t="s">
        <v>108</v>
      </c>
      <c r="EJ3" s="143" t="s">
        <v>108</v>
      </c>
      <c r="EK3" s="143" t="s">
        <v>108</v>
      </c>
      <c r="EL3" s="143" t="s">
        <v>108</v>
      </c>
      <c r="EM3" s="143" t="s">
        <v>108</v>
      </c>
      <c r="EN3" s="143" t="s">
        <v>108</v>
      </c>
      <c r="EO3" s="143" t="s">
        <v>108</v>
      </c>
      <c r="EP3" s="143" t="s">
        <v>108</v>
      </c>
      <c r="EQ3" s="143" t="s">
        <v>108</v>
      </c>
      <c r="ER3" s="143" t="s">
        <v>108</v>
      </c>
      <c r="ES3" s="143" t="s">
        <v>108</v>
      </c>
      <c r="ET3" s="143" t="s">
        <v>108</v>
      </c>
      <c r="EU3" s="143" t="s">
        <v>108</v>
      </c>
      <c r="EV3" s="143" t="s">
        <v>108</v>
      </c>
      <c r="EW3" s="143" t="s">
        <v>108</v>
      </c>
      <c r="EX3" s="143" t="s">
        <v>108</v>
      </c>
      <c r="EY3" s="143" t="s">
        <v>108</v>
      </c>
      <c r="EZ3" s="143" t="s">
        <v>108</v>
      </c>
      <c r="FA3" s="143" t="s">
        <v>108</v>
      </c>
      <c r="FB3" s="143" t="s">
        <v>108</v>
      </c>
      <c r="FC3" s="143" t="s">
        <v>108</v>
      </c>
      <c r="FD3" s="143" t="s">
        <v>108</v>
      </c>
      <c r="FE3" s="143" t="s">
        <v>108</v>
      </c>
      <c r="FF3" s="143" t="s">
        <v>108</v>
      </c>
      <c r="FG3" s="143" t="s">
        <v>108</v>
      </c>
      <c r="FH3" s="143" t="s">
        <v>108</v>
      </c>
      <c r="FI3" s="143" t="s">
        <v>108</v>
      </c>
      <c r="FJ3" s="143" t="s">
        <v>108</v>
      </c>
      <c r="FK3" s="143" t="s">
        <v>108</v>
      </c>
      <c r="FL3" s="143" t="s">
        <v>108</v>
      </c>
      <c r="FM3" s="143" t="s">
        <v>108</v>
      </c>
      <c r="FN3" s="143" t="s">
        <v>108</v>
      </c>
      <c r="FO3" s="143" t="s">
        <v>108</v>
      </c>
      <c r="FP3" s="143" t="s">
        <v>108</v>
      </c>
      <c r="FQ3" s="143" t="s">
        <v>108</v>
      </c>
      <c r="FR3" s="143" t="s">
        <v>108</v>
      </c>
      <c r="FS3" s="143" t="s">
        <v>108</v>
      </c>
      <c r="FT3" s="143" t="s">
        <v>108</v>
      </c>
      <c r="FU3" s="143" t="s">
        <v>108</v>
      </c>
      <c r="FV3" s="143" t="s">
        <v>108</v>
      </c>
      <c r="FW3" s="143" t="s">
        <v>108</v>
      </c>
      <c r="FX3" s="143" t="s">
        <v>108</v>
      </c>
      <c r="FY3" s="143" t="s">
        <v>108</v>
      </c>
      <c r="FZ3" s="143" t="s">
        <v>108</v>
      </c>
      <c r="GA3" s="143" t="s">
        <v>108</v>
      </c>
      <c r="GB3" s="143" t="s">
        <v>108</v>
      </c>
      <c r="GC3" s="143" t="s">
        <v>108</v>
      </c>
      <c r="GD3" s="143" t="s">
        <v>108</v>
      </c>
      <c r="GE3" s="143" t="s">
        <v>108</v>
      </c>
      <c r="GF3" s="143" t="s">
        <v>108</v>
      </c>
      <c r="GG3" s="143" t="s">
        <v>108</v>
      </c>
      <c r="GH3" s="143" t="s">
        <v>108</v>
      </c>
      <c r="GI3" s="143" t="s">
        <v>108</v>
      </c>
      <c r="GJ3" s="143" t="s">
        <v>108</v>
      </c>
      <c r="GK3" s="143" t="s">
        <v>108</v>
      </c>
      <c r="GL3" s="143" t="s">
        <v>108</v>
      </c>
      <c r="GM3" s="143" t="s">
        <v>108</v>
      </c>
      <c r="GN3" s="143" t="s">
        <v>108</v>
      </c>
      <c r="GO3" s="143" t="s">
        <v>108</v>
      </c>
      <c r="GP3" s="143" t="s">
        <v>108</v>
      </c>
      <c r="GQ3" s="143" t="s">
        <v>108</v>
      </c>
      <c r="GR3" s="143" t="s">
        <v>108</v>
      </c>
      <c r="GS3" s="143" t="s">
        <v>108</v>
      </c>
      <c r="GT3" s="143" t="s">
        <v>108</v>
      </c>
      <c r="GU3" s="143" t="s">
        <v>108</v>
      </c>
      <c r="GV3" s="143" t="s">
        <v>108</v>
      </c>
      <c r="GW3" s="143" t="s">
        <v>108</v>
      </c>
      <c r="GX3" s="143" t="s">
        <v>108</v>
      </c>
      <c r="GY3" s="143" t="s">
        <v>108</v>
      </c>
      <c r="GZ3" s="143" t="s">
        <v>108</v>
      </c>
      <c r="HA3" s="143" t="s">
        <v>108</v>
      </c>
      <c r="HB3" s="143" t="s">
        <v>108</v>
      </c>
      <c r="HC3" s="143" t="s">
        <v>108</v>
      </c>
      <c r="HD3" s="143" t="s">
        <v>108</v>
      </c>
      <c r="HE3" s="143" t="s">
        <v>108</v>
      </c>
      <c r="HF3" s="143" t="s">
        <v>108</v>
      </c>
    </row>
    <row r="4" spans="1:214" s="147" customFormat="1" ht="12" customHeight="1" x14ac:dyDescent="0.2">
      <c r="A4" s="7">
        <v>1</v>
      </c>
      <c r="B4" s="143" t="s">
        <v>108</v>
      </c>
      <c r="C4" s="143" t="s">
        <v>108</v>
      </c>
      <c r="D4" s="143" t="s">
        <v>108</v>
      </c>
      <c r="E4" s="143" t="s">
        <v>108</v>
      </c>
      <c r="F4" s="143" t="s">
        <v>108</v>
      </c>
      <c r="G4" s="143" t="s">
        <v>108</v>
      </c>
      <c r="H4" s="143" t="s">
        <v>108</v>
      </c>
      <c r="I4" s="143" t="s">
        <v>108</v>
      </c>
      <c r="J4" s="143" t="s">
        <v>108</v>
      </c>
      <c r="K4" s="143" t="s">
        <v>108</v>
      </c>
      <c r="L4" s="143" t="s">
        <v>108</v>
      </c>
      <c r="M4" s="143" t="s">
        <v>108</v>
      </c>
      <c r="N4" s="143" t="s">
        <v>108</v>
      </c>
      <c r="O4" s="143" t="s">
        <v>108</v>
      </c>
      <c r="P4" s="143" t="s">
        <v>108</v>
      </c>
      <c r="Q4" s="143" t="s">
        <v>108</v>
      </c>
      <c r="R4" s="143" t="s">
        <v>108</v>
      </c>
      <c r="S4" s="143" t="s">
        <v>108</v>
      </c>
      <c r="T4" s="143" t="s">
        <v>108</v>
      </c>
      <c r="U4" s="143" t="s">
        <v>108</v>
      </c>
      <c r="V4" s="143" t="s">
        <v>108</v>
      </c>
      <c r="W4" s="143" t="s">
        <v>108</v>
      </c>
      <c r="X4" s="143" t="s">
        <v>108</v>
      </c>
      <c r="Y4" s="143" t="s">
        <v>108</v>
      </c>
      <c r="Z4" s="143" t="s">
        <v>108</v>
      </c>
      <c r="AA4" s="143" t="s">
        <v>108</v>
      </c>
      <c r="AB4" s="143" t="s">
        <v>108</v>
      </c>
      <c r="AC4" s="143" t="s">
        <v>108</v>
      </c>
      <c r="AD4" s="143" t="s">
        <v>108</v>
      </c>
      <c r="AE4" s="143" t="s">
        <v>108</v>
      </c>
      <c r="AF4" s="143" t="s">
        <v>108</v>
      </c>
      <c r="AG4" s="143" t="s">
        <v>108</v>
      </c>
      <c r="AH4" s="143" t="s">
        <v>108</v>
      </c>
      <c r="AI4" s="143" t="s">
        <v>108</v>
      </c>
      <c r="AJ4" s="143" t="s">
        <v>108</v>
      </c>
      <c r="AK4" s="143" t="s">
        <v>108</v>
      </c>
      <c r="AL4" s="143" t="s">
        <v>108</v>
      </c>
      <c r="AM4" s="143" t="s">
        <v>108</v>
      </c>
      <c r="AN4" s="143" t="s">
        <v>108</v>
      </c>
      <c r="AO4" s="143" t="s">
        <v>108</v>
      </c>
      <c r="AP4" s="143" t="s">
        <v>108</v>
      </c>
      <c r="AQ4" s="143" t="s">
        <v>108</v>
      </c>
      <c r="AR4" s="143" t="s">
        <v>108</v>
      </c>
      <c r="AS4" s="143" t="s">
        <v>108</v>
      </c>
      <c r="AT4" s="143" t="s">
        <v>108</v>
      </c>
      <c r="AU4" s="143" t="s">
        <v>108</v>
      </c>
      <c r="AV4" s="143" t="s">
        <v>108</v>
      </c>
      <c r="AW4" s="143" t="s">
        <v>108</v>
      </c>
      <c r="AX4" s="143" t="s">
        <v>108</v>
      </c>
      <c r="AY4" s="143" t="s">
        <v>108</v>
      </c>
      <c r="AZ4" s="143" t="s">
        <v>108</v>
      </c>
      <c r="BA4" s="143" t="s">
        <v>108</v>
      </c>
      <c r="BB4" s="143" t="s">
        <v>108</v>
      </c>
      <c r="BC4" s="143" t="s">
        <v>108</v>
      </c>
      <c r="BD4" s="143" t="s">
        <v>108</v>
      </c>
      <c r="BE4" s="143" t="s">
        <v>108</v>
      </c>
      <c r="BF4" s="143" t="s">
        <v>108</v>
      </c>
      <c r="BG4" s="143" t="s">
        <v>108</v>
      </c>
      <c r="BH4" s="143" t="s">
        <v>108</v>
      </c>
      <c r="BI4" s="143" t="s">
        <v>108</v>
      </c>
      <c r="BJ4" s="143" t="s">
        <v>108</v>
      </c>
      <c r="BK4" s="143" t="s">
        <v>108</v>
      </c>
      <c r="BL4" s="143" t="s">
        <v>108</v>
      </c>
      <c r="BM4" s="143" t="s">
        <v>108</v>
      </c>
      <c r="BN4" s="143" t="s">
        <v>108</v>
      </c>
      <c r="BO4" s="143" t="s">
        <v>108</v>
      </c>
      <c r="BP4" s="143" t="s">
        <v>108</v>
      </c>
      <c r="BQ4" s="143" t="s">
        <v>108</v>
      </c>
      <c r="BR4" s="143" t="s">
        <v>108</v>
      </c>
      <c r="BS4" s="143" t="s">
        <v>108</v>
      </c>
      <c r="BT4" s="143" t="s">
        <v>108</v>
      </c>
      <c r="BU4" s="143" t="s">
        <v>108</v>
      </c>
      <c r="BV4" s="143" t="s">
        <v>108</v>
      </c>
      <c r="BW4" s="143" t="s">
        <v>108</v>
      </c>
      <c r="BX4" s="143" t="s">
        <v>108</v>
      </c>
      <c r="BY4" s="143" t="s">
        <v>108</v>
      </c>
      <c r="BZ4" s="143" t="s">
        <v>108</v>
      </c>
      <c r="CA4" s="143" t="s">
        <v>108</v>
      </c>
      <c r="CB4" s="143" t="s">
        <v>108</v>
      </c>
      <c r="CC4" s="143" t="s">
        <v>108</v>
      </c>
      <c r="CD4" s="143" t="s">
        <v>108</v>
      </c>
      <c r="CE4" s="143" t="s">
        <v>108</v>
      </c>
      <c r="CF4" s="143" t="s">
        <v>108</v>
      </c>
      <c r="CG4" s="143" t="s">
        <v>108</v>
      </c>
      <c r="CH4" s="143" t="s">
        <v>108</v>
      </c>
      <c r="CI4" s="143" t="s">
        <v>108</v>
      </c>
      <c r="CJ4" s="143" t="s">
        <v>108</v>
      </c>
      <c r="CK4" s="143" t="s">
        <v>108</v>
      </c>
      <c r="CL4" s="143" t="s">
        <v>108</v>
      </c>
      <c r="CM4" s="143" t="s">
        <v>108</v>
      </c>
      <c r="CN4" s="143" t="s">
        <v>108</v>
      </c>
      <c r="CO4" s="143" t="s">
        <v>108</v>
      </c>
      <c r="CP4" s="143" t="s">
        <v>108</v>
      </c>
      <c r="CQ4" s="143" t="s">
        <v>108</v>
      </c>
      <c r="CR4" s="143" t="s">
        <v>108</v>
      </c>
      <c r="CS4" s="143" t="s">
        <v>108</v>
      </c>
      <c r="CT4" s="143" t="s">
        <v>108</v>
      </c>
      <c r="CU4" s="143" t="s">
        <v>108</v>
      </c>
      <c r="CV4" s="143" t="s">
        <v>108</v>
      </c>
      <c r="CW4" s="143" t="s">
        <v>108</v>
      </c>
      <c r="CX4" s="143" t="s">
        <v>108</v>
      </c>
      <c r="CY4" s="143" t="s">
        <v>108</v>
      </c>
      <c r="CZ4" s="143" t="s">
        <v>108</v>
      </c>
      <c r="DA4" s="143" t="s">
        <v>108</v>
      </c>
      <c r="DB4" s="143" t="s">
        <v>108</v>
      </c>
      <c r="DC4" s="143" t="s">
        <v>108</v>
      </c>
      <c r="DD4" s="143" t="s">
        <v>108</v>
      </c>
      <c r="DE4" s="143" t="s">
        <v>108</v>
      </c>
      <c r="DF4" s="143" t="s">
        <v>108</v>
      </c>
      <c r="DG4" s="143" t="s">
        <v>108</v>
      </c>
      <c r="DH4" s="143" t="s">
        <v>108</v>
      </c>
      <c r="DI4" s="143" t="s">
        <v>108</v>
      </c>
      <c r="DJ4" s="143" t="s">
        <v>108</v>
      </c>
      <c r="DK4" s="143" t="s">
        <v>108</v>
      </c>
      <c r="DL4" s="143" t="s">
        <v>108</v>
      </c>
      <c r="DM4" s="143" t="s">
        <v>108</v>
      </c>
      <c r="DN4" s="143" t="s">
        <v>108</v>
      </c>
      <c r="DO4" s="143" t="s">
        <v>108</v>
      </c>
      <c r="DP4" s="143" t="s">
        <v>108</v>
      </c>
      <c r="DQ4" s="143" t="s">
        <v>108</v>
      </c>
      <c r="DR4" s="143" t="s">
        <v>108</v>
      </c>
      <c r="DS4" s="143" t="s">
        <v>108</v>
      </c>
      <c r="DT4" s="143" t="s">
        <v>108</v>
      </c>
      <c r="DU4" s="143" t="s">
        <v>108</v>
      </c>
      <c r="DV4" s="143" t="s">
        <v>108</v>
      </c>
      <c r="DW4" s="143" t="s">
        <v>108</v>
      </c>
      <c r="DX4" s="143" t="s">
        <v>108</v>
      </c>
      <c r="DY4" s="143" t="s">
        <v>108</v>
      </c>
      <c r="DZ4" s="143" t="s">
        <v>108</v>
      </c>
      <c r="EA4" s="143" t="s">
        <v>108</v>
      </c>
      <c r="EB4" s="143" t="s">
        <v>108</v>
      </c>
      <c r="EC4" s="143" t="s">
        <v>108</v>
      </c>
      <c r="ED4" s="143" t="s">
        <v>108</v>
      </c>
      <c r="EE4" s="143" t="s">
        <v>108</v>
      </c>
      <c r="EF4" s="143" t="s">
        <v>108</v>
      </c>
      <c r="EG4" s="143" t="s">
        <v>108</v>
      </c>
      <c r="EH4" s="143" t="s">
        <v>108</v>
      </c>
      <c r="EI4" s="143" t="s">
        <v>108</v>
      </c>
      <c r="EJ4" s="143" t="s">
        <v>108</v>
      </c>
      <c r="EK4" s="143" t="s">
        <v>108</v>
      </c>
      <c r="EL4" s="143" t="s">
        <v>108</v>
      </c>
      <c r="EM4" s="143" t="s">
        <v>108</v>
      </c>
      <c r="EN4" s="143" t="s">
        <v>108</v>
      </c>
      <c r="EO4" s="143" t="s">
        <v>108</v>
      </c>
      <c r="EP4" s="143" t="s">
        <v>108</v>
      </c>
      <c r="EQ4" s="143" t="s">
        <v>108</v>
      </c>
      <c r="ER4" s="143" t="s">
        <v>108</v>
      </c>
      <c r="ES4" s="143" t="s">
        <v>108</v>
      </c>
      <c r="ET4" s="143" t="s">
        <v>108</v>
      </c>
      <c r="EU4" s="143" t="s">
        <v>108</v>
      </c>
      <c r="EV4" s="143" t="s">
        <v>108</v>
      </c>
      <c r="EW4" s="143" t="s">
        <v>108</v>
      </c>
      <c r="EX4" s="143" t="s">
        <v>108</v>
      </c>
      <c r="EY4" s="143" t="s">
        <v>108</v>
      </c>
      <c r="EZ4" s="143" t="s">
        <v>108</v>
      </c>
      <c r="FA4" s="143" t="s">
        <v>108</v>
      </c>
      <c r="FB4" s="143" t="s">
        <v>108</v>
      </c>
      <c r="FC4" s="143" t="s">
        <v>108</v>
      </c>
      <c r="FD4" s="143" t="s">
        <v>108</v>
      </c>
      <c r="FE4" s="143" t="s">
        <v>108</v>
      </c>
      <c r="FF4" s="143" t="s">
        <v>108</v>
      </c>
      <c r="FG4" s="143" t="s">
        <v>108</v>
      </c>
      <c r="FH4" s="143" t="s">
        <v>108</v>
      </c>
      <c r="FI4" s="143" t="s">
        <v>108</v>
      </c>
      <c r="FJ4" s="143" t="s">
        <v>108</v>
      </c>
      <c r="FK4" s="143" t="s">
        <v>108</v>
      </c>
      <c r="FL4" s="143" t="s">
        <v>108</v>
      </c>
      <c r="FM4" s="143" t="s">
        <v>108</v>
      </c>
      <c r="FN4" s="143" t="s">
        <v>108</v>
      </c>
      <c r="FO4" s="143" t="s">
        <v>108</v>
      </c>
      <c r="FP4" s="143" t="s">
        <v>108</v>
      </c>
      <c r="FQ4" s="143" t="s">
        <v>108</v>
      </c>
      <c r="FR4" s="143" t="s">
        <v>108</v>
      </c>
      <c r="FS4" s="143" t="s">
        <v>108</v>
      </c>
      <c r="FT4" s="143" t="s">
        <v>108</v>
      </c>
      <c r="FU4" s="143" t="s">
        <v>108</v>
      </c>
      <c r="FV4" s="143" t="s">
        <v>108</v>
      </c>
      <c r="FW4" s="143" t="s">
        <v>108</v>
      </c>
      <c r="FX4" s="143" t="s">
        <v>108</v>
      </c>
      <c r="FY4" s="143" t="s">
        <v>108</v>
      </c>
      <c r="FZ4" s="143" t="s">
        <v>108</v>
      </c>
      <c r="GA4" s="143" t="s">
        <v>108</v>
      </c>
      <c r="GB4" s="143" t="s">
        <v>108</v>
      </c>
      <c r="GC4" s="143" t="s">
        <v>108</v>
      </c>
      <c r="GD4" s="143" t="s">
        <v>108</v>
      </c>
      <c r="GE4" s="143" t="s">
        <v>108</v>
      </c>
      <c r="GF4" s="143" t="s">
        <v>108</v>
      </c>
      <c r="GG4" s="143" t="s">
        <v>108</v>
      </c>
      <c r="GH4" s="143" t="s">
        <v>108</v>
      </c>
      <c r="GI4" s="143" t="s">
        <v>108</v>
      </c>
      <c r="GJ4" s="143" t="s">
        <v>108</v>
      </c>
      <c r="GK4" s="143" t="s">
        <v>108</v>
      </c>
      <c r="GL4" s="143" t="s">
        <v>108</v>
      </c>
      <c r="GM4" s="143" t="s">
        <v>108</v>
      </c>
      <c r="GN4" s="143" t="s">
        <v>108</v>
      </c>
      <c r="GO4" s="143" t="s">
        <v>108</v>
      </c>
      <c r="GP4" s="143" t="s">
        <v>108</v>
      </c>
      <c r="GQ4" s="143" t="s">
        <v>108</v>
      </c>
      <c r="GR4" s="143" t="s">
        <v>108</v>
      </c>
      <c r="GS4" s="143" t="s">
        <v>108</v>
      </c>
      <c r="GT4" s="143" t="s">
        <v>108</v>
      </c>
      <c r="GU4" s="143" t="s">
        <v>108</v>
      </c>
      <c r="GV4" s="143" t="s">
        <v>108</v>
      </c>
      <c r="GW4" s="143" t="s">
        <v>108</v>
      </c>
      <c r="GX4" s="143" t="s">
        <v>108</v>
      </c>
      <c r="GY4" s="143" t="s">
        <v>108</v>
      </c>
      <c r="GZ4" s="143" t="s">
        <v>108</v>
      </c>
      <c r="HA4" s="143" t="s">
        <v>108</v>
      </c>
      <c r="HB4" s="143" t="s">
        <v>108</v>
      </c>
      <c r="HC4" s="143" t="s">
        <v>108</v>
      </c>
      <c r="HD4" s="143" t="s">
        <v>108</v>
      </c>
      <c r="HE4" s="143" t="s">
        <v>108</v>
      </c>
      <c r="HF4" s="143" t="s">
        <v>108</v>
      </c>
    </row>
    <row r="5" spans="1:214" s="147" customFormat="1" ht="12" customHeight="1" x14ac:dyDescent="0.2">
      <c r="A5" s="7">
        <v>5</v>
      </c>
      <c r="B5" s="143" t="s">
        <v>108</v>
      </c>
      <c r="C5" s="143" t="s">
        <v>108</v>
      </c>
      <c r="D5" s="143" t="s">
        <v>108</v>
      </c>
      <c r="E5" s="143" t="s">
        <v>108</v>
      </c>
      <c r="F5" s="143" t="s">
        <v>108</v>
      </c>
      <c r="G5" s="143" t="s">
        <v>108</v>
      </c>
      <c r="H5" s="143" t="s">
        <v>108</v>
      </c>
      <c r="I5" s="143" t="s">
        <v>108</v>
      </c>
      <c r="J5" s="143" t="s">
        <v>108</v>
      </c>
      <c r="K5" s="143" t="s">
        <v>108</v>
      </c>
      <c r="L5" s="143" t="s">
        <v>108</v>
      </c>
      <c r="M5" s="143" t="s">
        <v>108</v>
      </c>
      <c r="N5" s="143" t="s">
        <v>108</v>
      </c>
      <c r="O5" s="143" t="s">
        <v>108</v>
      </c>
      <c r="P5" s="143" t="s">
        <v>108</v>
      </c>
      <c r="Q5" s="143" t="s">
        <v>108</v>
      </c>
      <c r="R5" s="143" t="s">
        <v>108</v>
      </c>
      <c r="S5" s="143" t="s">
        <v>108</v>
      </c>
      <c r="T5" s="143" t="s">
        <v>108</v>
      </c>
      <c r="U5" s="143" t="s">
        <v>108</v>
      </c>
      <c r="V5" s="143" t="s">
        <v>108</v>
      </c>
      <c r="W5" s="143" t="s">
        <v>108</v>
      </c>
      <c r="X5" s="143" t="s">
        <v>108</v>
      </c>
      <c r="Y5" s="143" t="s">
        <v>108</v>
      </c>
      <c r="Z5" s="143" t="s">
        <v>108</v>
      </c>
      <c r="AA5" s="143" t="s">
        <v>108</v>
      </c>
      <c r="AB5" s="143" t="s">
        <v>108</v>
      </c>
      <c r="AC5" s="143" t="s">
        <v>108</v>
      </c>
      <c r="AD5" s="143" t="s">
        <v>108</v>
      </c>
      <c r="AE5" s="143" t="s">
        <v>108</v>
      </c>
      <c r="AF5" s="143" t="s">
        <v>108</v>
      </c>
      <c r="AG5" s="143" t="s">
        <v>108</v>
      </c>
      <c r="AH5" s="143" t="s">
        <v>108</v>
      </c>
      <c r="AI5" s="143" t="s">
        <v>108</v>
      </c>
      <c r="AJ5" s="143" t="s">
        <v>108</v>
      </c>
      <c r="AK5" s="143" t="s">
        <v>108</v>
      </c>
      <c r="AL5" s="143" t="s">
        <v>108</v>
      </c>
      <c r="AM5" s="143" t="s">
        <v>108</v>
      </c>
      <c r="AN5" s="143" t="s">
        <v>108</v>
      </c>
      <c r="AO5" s="143" t="s">
        <v>108</v>
      </c>
      <c r="AP5" s="143" t="s">
        <v>108</v>
      </c>
      <c r="AQ5" s="143" t="s">
        <v>108</v>
      </c>
      <c r="AR5" s="143" t="s">
        <v>108</v>
      </c>
      <c r="AS5" s="143" t="s">
        <v>108</v>
      </c>
      <c r="AT5" s="143" t="s">
        <v>108</v>
      </c>
      <c r="AU5" s="143" t="s">
        <v>108</v>
      </c>
      <c r="AV5" s="143" t="s">
        <v>108</v>
      </c>
      <c r="AW5" s="143" t="s">
        <v>108</v>
      </c>
      <c r="AX5" s="143" t="s">
        <v>108</v>
      </c>
      <c r="AY5" s="143" t="s">
        <v>108</v>
      </c>
      <c r="AZ5" s="143" t="s">
        <v>108</v>
      </c>
      <c r="BA5" s="143" t="s">
        <v>108</v>
      </c>
      <c r="BB5" s="143" t="s">
        <v>108</v>
      </c>
      <c r="BC5" s="143" t="s">
        <v>108</v>
      </c>
      <c r="BD5" s="143" t="s">
        <v>108</v>
      </c>
      <c r="BE5" s="143" t="s">
        <v>108</v>
      </c>
      <c r="BF5" s="143" t="s">
        <v>108</v>
      </c>
      <c r="BG5" s="143" t="s">
        <v>108</v>
      </c>
      <c r="BH5" s="143" t="s">
        <v>108</v>
      </c>
      <c r="BI5" s="143" t="s">
        <v>108</v>
      </c>
      <c r="BJ5" s="143" t="s">
        <v>108</v>
      </c>
      <c r="BK5" s="143" t="s">
        <v>108</v>
      </c>
      <c r="BL5" s="143" t="s">
        <v>108</v>
      </c>
      <c r="BM5" s="143" t="s">
        <v>108</v>
      </c>
      <c r="BN5" s="143" t="s">
        <v>108</v>
      </c>
      <c r="BO5" s="143" t="s">
        <v>108</v>
      </c>
      <c r="BP5" s="143" t="s">
        <v>108</v>
      </c>
      <c r="BQ5" s="143" t="s">
        <v>108</v>
      </c>
      <c r="BR5" s="143" t="s">
        <v>108</v>
      </c>
      <c r="BS5" s="143" t="s">
        <v>108</v>
      </c>
      <c r="BT5" s="143" t="s">
        <v>108</v>
      </c>
      <c r="BU5" s="143" t="s">
        <v>108</v>
      </c>
      <c r="BV5" s="143" t="s">
        <v>108</v>
      </c>
      <c r="BW5" s="143" t="s">
        <v>108</v>
      </c>
      <c r="BX5" s="143" t="s">
        <v>108</v>
      </c>
      <c r="BY5" s="143" t="s">
        <v>108</v>
      </c>
      <c r="BZ5" s="143" t="s">
        <v>108</v>
      </c>
      <c r="CA5" s="143" t="s">
        <v>108</v>
      </c>
      <c r="CB5" s="143" t="s">
        <v>108</v>
      </c>
      <c r="CC5" s="143" t="s">
        <v>108</v>
      </c>
      <c r="CD5" s="143" t="s">
        <v>108</v>
      </c>
      <c r="CE5" s="143" t="s">
        <v>108</v>
      </c>
      <c r="CF5" s="143" t="s">
        <v>108</v>
      </c>
      <c r="CG5" s="143" t="s">
        <v>108</v>
      </c>
      <c r="CH5" s="143" t="s">
        <v>108</v>
      </c>
      <c r="CI5" s="143" t="s">
        <v>108</v>
      </c>
      <c r="CJ5" s="143" t="s">
        <v>108</v>
      </c>
      <c r="CK5" s="143" t="s">
        <v>108</v>
      </c>
      <c r="CL5" s="143" t="s">
        <v>108</v>
      </c>
      <c r="CM5" s="143" t="s">
        <v>108</v>
      </c>
      <c r="CN5" s="143" t="s">
        <v>108</v>
      </c>
      <c r="CO5" s="143" t="s">
        <v>108</v>
      </c>
      <c r="CP5" s="143" t="s">
        <v>108</v>
      </c>
      <c r="CQ5" s="143" t="s">
        <v>108</v>
      </c>
      <c r="CR5" s="143" t="s">
        <v>108</v>
      </c>
      <c r="CS5" s="143" t="s">
        <v>108</v>
      </c>
      <c r="CT5" s="143" t="s">
        <v>108</v>
      </c>
      <c r="CU5" s="143" t="s">
        <v>108</v>
      </c>
      <c r="CV5" s="143" t="s">
        <v>108</v>
      </c>
      <c r="CW5" s="143" t="s">
        <v>108</v>
      </c>
      <c r="CX5" s="143" t="s">
        <v>108</v>
      </c>
      <c r="CY5" s="143" t="s">
        <v>108</v>
      </c>
      <c r="CZ5" s="143" t="s">
        <v>108</v>
      </c>
      <c r="DA5" s="143" t="s">
        <v>108</v>
      </c>
      <c r="DB5" s="143" t="s">
        <v>108</v>
      </c>
      <c r="DC5" s="143" t="s">
        <v>108</v>
      </c>
      <c r="DD5" s="143" t="s">
        <v>108</v>
      </c>
      <c r="DE5" s="143" t="s">
        <v>108</v>
      </c>
      <c r="DF5" s="143" t="s">
        <v>108</v>
      </c>
      <c r="DG5" s="143" t="s">
        <v>108</v>
      </c>
      <c r="DH5" s="143" t="s">
        <v>108</v>
      </c>
      <c r="DI5" s="143" t="s">
        <v>108</v>
      </c>
      <c r="DJ5" s="143" t="s">
        <v>108</v>
      </c>
      <c r="DK5" s="143" t="s">
        <v>108</v>
      </c>
      <c r="DL5" s="143" t="s">
        <v>108</v>
      </c>
      <c r="DM5" s="143" t="s">
        <v>108</v>
      </c>
      <c r="DN5" s="143" t="s">
        <v>108</v>
      </c>
      <c r="DO5" s="143" t="s">
        <v>108</v>
      </c>
      <c r="DP5" s="143" t="s">
        <v>108</v>
      </c>
      <c r="DQ5" s="143" t="s">
        <v>108</v>
      </c>
      <c r="DR5" s="143" t="s">
        <v>108</v>
      </c>
      <c r="DS5" s="143" t="s">
        <v>108</v>
      </c>
      <c r="DT5" s="143" t="s">
        <v>108</v>
      </c>
      <c r="DU5" s="143" t="s">
        <v>108</v>
      </c>
      <c r="DV5" s="143" t="s">
        <v>108</v>
      </c>
      <c r="DW5" s="143" t="s">
        <v>108</v>
      </c>
      <c r="DX5" s="143" t="s">
        <v>108</v>
      </c>
      <c r="DY5" s="143" t="s">
        <v>108</v>
      </c>
      <c r="DZ5" s="143" t="s">
        <v>108</v>
      </c>
      <c r="EA5" s="143" t="s">
        <v>108</v>
      </c>
      <c r="EB5" s="143" t="s">
        <v>108</v>
      </c>
      <c r="EC5" s="143" t="s">
        <v>108</v>
      </c>
      <c r="ED5" s="143" t="s">
        <v>108</v>
      </c>
      <c r="EE5" s="143" t="s">
        <v>108</v>
      </c>
      <c r="EF5" s="143" t="s">
        <v>108</v>
      </c>
      <c r="EG5" s="143" t="s">
        <v>108</v>
      </c>
      <c r="EH5" s="143" t="s">
        <v>108</v>
      </c>
      <c r="EI5" s="143" t="s">
        <v>108</v>
      </c>
      <c r="EJ5" s="143" t="s">
        <v>108</v>
      </c>
      <c r="EK5" s="143" t="s">
        <v>108</v>
      </c>
      <c r="EL5" s="143" t="s">
        <v>108</v>
      </c>
      <c r="EM5" s="143" t="s">
        <v>108</v>
      </c>
      <c r="EN5" s="143" t="s">
        <v>108</v>
      </c>
      <c r="EO5" s="143" t="s">
        <v>108</v>
      </c>
      <c r="EP5" s="143" t="s">
        <v>108</v>
      </c>
      <c r="EQ5" s="143" t="s">
        <v>108</v>
      </c>
      <c r="ER5" s="143" t="s">
        <v>108</v>
      </c>
      <c r="ES5" s="143" t="s">
        <v>108</v>
      </c>
      <c r="ET5" s="143" t="s">
        <v>108</v>
      </c>
      <c r="EU5" s="143" t="s">
        <v>108</v>
      </c>
      <c r="EV5" s="143" t="s">
        <v>108</v>
      </c>
      <c r="EW5" s="143" t="s">
        <v>108</v>
      </c>
      <c r="EX5" s="143" t="s">
        <v>108</v>
      </c>
      <c r="EY5" s="143" t="s">
        <v>108</v>
      </c>
      <c r="EZ5" s="143" t="s">
        <v>108</v>
      </c>
      <c r="FA5" s="143" t="s">
        <v>108</v>
      </c>
      <c r="FB5" s="143" t="s">
        <v>108</v>
      </c>
      <c r="FC5" s="143" t="s">
        <v>108</v>
      </c>
      <c r="FD5" s="143" t="s">
        <v>108</v>
      </c>
      <c r="FE5" s="143" t="s">
        <v>108</v>
      </c>
      <c r="FF5" s="143" t="s">
        <v>108</v>
      </c>
      <c r="FG5" s="143" t="s">
        <v>108</v>
      </c>
      <c r="FH5" s="143" t="s">
        <v>108</v>
      </c>
      <c r="FI5" s="143" t="s">
        <v>108</v>
      </c>
      <c r="FJ5" s="143" t="s">
        <v>108</v>
      </c>
      <c r="FK5" s="143" t="s">
        <v>108</v>
      </c>
      <c r="FL5" s="143" t="s">
        <v>108</v>
      </c>
      <c r="FM5" s="143" t="s">
        <v>108</v>
      </c>
      <c r="FN5" s="143" t="s">
        <v>108</v>
      </c>
      <c r="FO5" s="143" t="s">
        <v>108</v>
      </c>
      <c r="FP5" s="143" t="s">
        <v>108</v>
      </c>
      <c r="FQ5" s="143" t="s">
        <v>108</v>
      </c>
      <c r="FR5" s="143" t="s">
        <v>108</v>
      </c>
      <c r="FS5" s="143" t="s">
        <v>108</v>
      </c>
      <c r="FT5" s="143" t="s">
        <v>108</v>
      </c>
      <c r="FU5" s="143" t="s">
        <v>108</v>
      </c>
      <c r="FV5" s="143" t="s">
        <v>108</v>
      </c>
      <c r="FW5" s="143" t="s">
        <v>108</v>
      </c>
      <c r="FX5" s="143" t="s">
        <v>108</v>
      </c>
      <c r="FY5" s="143" t="s">
        <v>108</v>
      </c>
      <c r="FZ5" s="143" t="s">
        <v>108</v>
      </c>
      <c r="GA5" s="143" t="s">
        <v>108</v>
      </c>
      <c r="GB5" s="143" t="s">
        <v>108</v>
      </c>
      <c r="GC5" s="143" t="s">
        <v>108</v>
      </c>
      <c r="GD5" s="143" t="s">
        <v>108</v>
      </c>
      <c r="GE5" s="143" t="s">
        <v>108</v>
      </c>
      <c r="GF5" s="143" t="s">
        <v>108</v>
      </c>
      <c r="GG5" s="143" t="s">
        <v>108</v>
      </c>
      <c r="GH5" s="143" t="s">
        <v>108</v>
      </c>
      <c r="GI5" s="143" t="s">
        <v>108</v>
      </c>
      <c r="GJ5" s="143" t="s">
        <v>108</v>
      </c>
      <c r="GK5" s="143" t="s">
        <v>108</v>
      </c>
      <c r="GL5" s="143" t="s">
        <v>108</v>
      </c>
      <c r="GM5" s="143" t="s">
        <v>108</v>
      </c>
      <c r="GN5" s="143" t="s">
        <v>108</v>
      </c>
      <c r="GO5" s="143" t="s">
        <v>108</v>
      </c>
      <c r="GP5" s="143" t="s">
        <v>108</v>
      </c>
      <c r="GQ5" s="143" t="s">
        <v>108</v>
      </c>
      <c r="GR5" s="143" t="s">
        <v>108</v>
      </c>
      <c r="GS5" s="143" t="s">
        <v>108</v>
      </c>
      <c r="GT5" s="143" t="s">
        <v>108</v>
      </c>
      <c r="GU5" s="143" t="s">
        <v>108</v>
      </c>
      <c r="GV5" s="143" t="s">
        <v>108</v>
      </c>
      <c r="GW5" s="143" t="s">
        <v>108</v>
      </c>
      <c r="GX5" s="143" t="s">
        <v>108</v>
      </c>
      <c r="GY5" s="143" t="s">
        <v>108</v>
      </c>
      <c r="GZ5" s="143" t="s">
        <v>108</v>
      </c>
      <c r="HA5" s="143" t="s">
        <v>108</v>
      </c>
      <c r="HB5" s="143" t="s">
        <v>108</v>
      </c>
      <c r="HC5" s="143" t="s">
        <v>108</v>
      </c>
      <c r="HD5" s="143" t="s">
        <v>108</v>
      </c>
      <c r="HE5" s="143" t="s">
        <v>108</v>
      </c>
      <c r="HF5" s="143" t="s">
        <v>108</v>
      </c>
    </row>
    <row r="6" spans="1:214" s="148" customFormat="1" ht="12" customHeight="1" x14ac:dyDescent="0.2">
      <c r="A6" s="7">
        <v>6</v>
      </c>
      <c r="B6" s="143" t="s">
        <v>108</v>
      </c>
      <c r="C6" s="143" t="s">
        <v>108</v>
      </c>
      <c r="D6" s="143" t="s">
        <v>108</v>
      </c>
      <c r="E6" s="143" t="s">
        <v>108</v>
      </c>
      <c r="F6" s="143" t="s">
        <v>108</v>
      </c>
      <c r="G6" s="143" t="s">
        <v>108</v>
      </c>
      <c r="H6" s="143" t="s">
        <v>108</v>
      </c>
      <c r="I6" s="143" t="s">
        <v>108</v>
      </c>
      <c r="J6" s="143" t="s">
        <v>108</v>
      </c>
      <c r="K6" s="143" t="s">
        <v>108</v>
      </c>
      <c r="L6" s="143" t="s">
        <v>108</v>
      </c>
      <c r="M6" s="143" t="s">
        <v>108</v>
      </c>
      <c r="N6" s="143" t="s">
        <v>108</v>
      </c>
      <c r="O6" s="143" t="s">
        <v>108</v>
      </c>
      <c r="P6" s="143" t="s">
        <v>108</v>
      </c>
      <c r="Q6" s="143" t="s">
        <v>108</v>
      </c>
      <c r="R6" s="143" t="s">
        <v>108</v>
      </c>
      <c r="S6" s="143" t="s">
        <v>108</v>
      </c>
      <c r="T6" s="143" t="s">
        <v>108</v>
      </c>
      <c r="U6" s="143" t="s">
        <v>108</v>
      </c>
      <c r="V6" s="143" t="s">
        <v>108</v>
      </c>
      <c r="W6" s="143" t="s">
        <v>108</v>
      </c>
      <c r="X6" s="143" t="s">
        <v>108</v>
      </c>
      <c r="Y6" s="143" t="s">
        <v>108</v>
      </c>
      <c r="Z6" s="143" t="s">
        <v>108</v>
      </c>
      <c r="AA6" s="143" t="s">
        <v>108</v>
      </c>
      <c r="AB6" s="143" t="s">
        <v>108</v>
      </c>
      <c r="AC6" s="143" t="s">
        <v>108</v>
      </c>
      <c r="AD6" s="143" t="s">
        <v>108</v>
      </c>
      <c r="AE6" s="143" t="s">
        <v>108</v>
      </c>
      <c r="AF6" s="143" t="s">
        <v>108</v>
      </c>
      <c r="AG6" s="143" t="s">
        <v>108</v>
      </c>
      <c r="AH6" s="143" t="s">
        <v>108</v>
      </c>
      <c r="AI6" s="143" t="s">
        <v>108</v>
      </c>
      <c r="AJ6" s="143" t="s">
        <v>108</v>
      </c>
      <c r="AK6" s="143" t="s">
        <v>108</v>
      </c>
      <c r="AL6" s="143" t="s">
        <v>108</v>
      </c>
      <c r="AM6" s="143" t="s">
        <v>108</v>
      </c>
      <c r="AN6" s="143" t="s">
        <v>108</v>
      </c>
      <c r="AO6" s="143" t="s">
        <v>108</v>
      </c>
      <c r="AP6" s="143" t="s">
        <v>108</v>
      </c>
      <c r="AQ6" s="143" t="s">
        <v>108</v>
      </c>
      <c r="AR6" s="143" t="s">
        <v>108</v>
      </c>
      <c r="AS6" s="143" t="s">
        <v>108</v>
      </c>
      <c r="AT6" s="143" t="s">
        <v>108</v>
      </c>
      <c r="AU6" s="143" t="s">
        <v>108</v>
      </c>
      <c r="AV6" s="143" t="s">
        <v>108</v>
      </c>
      <c r="AW6" s="143" t="s">
        <v>108</v>
      </c>
      <c r="AX6" s="143" t="s">
        <v>108</v>
      </c>
      <c r="AY6" s="143" t="s">
        <v>108</v>
      </c>
      <c r="AZ6" s="143" t="s">
        <v>108</v>
      </c>
      <c r="BA6" s="143" t="s">
        <v>108</v>
      </c>
      <c r="BB6" s="143" t="s">
        <v>108</v>
      </c>
      <c r="BC6" s="143" t="s">
        <v>108</v>
      </c>
      <c r="BD6" s="143" t="s">
        <v>108</v>
      </c>
      <c r="BE6" s="143" t="s">
        <v>108</v>
      </c>
      <c r="BF6" s="143" t="s">
        <v>108</v>
      </c>
      <c r="BG6" s="143" t="s">
        <v>108</v>
      </c>
      <c r="BH6" s="143" t="s">
        <v>108</v>
      </c>
      <c r="BI6" s="143" t="s">
        <v>108</v>
      </c>
      <c r="BJ6" s="143" t="s">
        <v>108</v>
      </c>
      <c r="BK6" s="143" t="s">
        <v>108</v>
      </c>
      <c r="BL6" s="143" t="s">
        <v>108</v>
      </c>
      <c r="BM6" s="143" t="s">
        <v>108</v>
      </c>
      <c r="BN6" s="143" t="s">
        <v>108</v>
      </c>
      <c r="BO6" s="143" t="s">
        <v>108</v>
      </c>
      <c r="BP6" s="143" t="s">
        <v>108</v>
      </c>
      <c r="BQ6" s="143" t="s">
        <v>108</v>
      </c>
      <c r="BR6" s="143" t="s">
        <v>108</v>
      </c>
      <c r="BS6" s="143" t="s">
        <v>108</v>
      </c>
      <c r="BT6" s="143" t="s">
        <v>108</v>
      </c>
      <c r="BU6" s="143" t="s">
        <v>108</v>
      </c>
      <c r="BV6" s="143" t="s">
        <v>108</v>
      </c>
      <c r="BW6" s="143" t="s">
        <v>108</v>
      </c>
      <c r="BX6" s="143" t="s">
        <v>108</v>
      </c>
      <c r="BY6" s="143" t="s">
        <v>108</v>
      </c>
      <c r="BZ6" s="143" t="s">
        <v>108</v>
      </c>
      <c r="CA6" s="143" t="s">
        <v>108</v>
      </c>
      <c r="CB6" s="143" t="s">
        <v>108</v>
      </c>
      <c r="CC6" s="143" t="s">
        <v>108</v>
      </c>
      <c r="CD6" s="143" t="s">
        <v>108</v>
      </c>
      <c r="CE6" s="143" t="s">
        <v>108</v>
      </c>
      <c r="CF6" s="143" t="s">
        <v>108</v>
      </c>
      <c r="CG6" s="143" t="s">
        <v>108</v>
      </c>
      <c r="CH6" s="143" t="s">
        <v>108</v>
      </c>
      <c r="CI6" s="143" t="s">
        <v>108</v>
      </c>
      <c r="CJ6" s="143" t="s">
        <v>108</v>
      </c>
      <c r="CK6" s="143" t="s">
        <v>108</v>
      </c>
      <c r="CL6" s="143" t="s">
        <v>108</v>
      </c>
      <c r="CM6" s="143" t="s">
        <v>108</v>
      </c>
      <c r="CN6" s="143" t="s">
        <v>108</v>
      </c>
      <c r="CO6" s="143" t="s">
        <v>108</v>
      </c>
      <c r="CP6" s="143" t="s">
        <v>108</v>
      </c>
      <c r="CQ6" s="143" t="s">
        <v>108</v>
      </c>
      <c r="CR6" s="143" t="s">
        <v>108</v>
      </c>
      <c r="CS6" s="143" t="s">
        <v>108</v>
      </c>
      <c r="CT6" s="143" t="s">
        <v>108</v>
      </c>
      <c r="CU6" s="143" t="s">
        <v>108</v>
      </c>
      <c r="CV6" s="143" t="s">
        <v>108</v>
      </c>
      <c r="CW6" s="143" t="s">
        <v>108</v>
      </c>
      <c r="CX6" s="143" t="s">
        <v>108</v>
      </c>
      <c r="CY6" s="143" t="s">
        <v>108</v>
      </c>
      <c r="CZ6" s="143" t="s">
        <v>108</v>
      </c>
      <c r="DA6" s="143" t="s">
        <v>108</v>
      </c>
      <c r="DB6" s="143" t="s">
        <v>108</v>
      </c>
      <c r="DC6" s="143" t="s">
        <v>108</v>
      </c>
      <c r="DD6" s="143" t="s">
        <v>108</v>
      </c>
      <c r="DE6" s="143" t="s">
        <v>108</v>
      </c>
      <c r="DF6" s="143" t="s">
        <v>108</v>
      </c>
      <c r="DG6" s="143" t="s">
        <v>108</v>
      </c>
      <c r="DH6" s="143" t="s">
        <v>108</v>
      </c>
      <c r="DI6" s="143" t="s">
        <v>108</v>
      </c>
      <c r="DJ6" s="143" t="s">
        <v>108</v>
      </c>
      <c r="DK6" s="143" t="s">
        <v>108</v>
      </c>
      <c r="DL6" s="143" t="s">
        <v>108</v>
      </c>
      <c r="DM6" s="143" t="s">
        <v>108</v>
      </c>
      <c r="DN6" s="143" t="s">
        <v>108</v>
      </c>
      <c r="DO6" s="143" t="s">
        <v>108</v>
      </c>
      <c r="DP6" s="143" t="s">
        <v>108</v>
      </c>
      <c r="DQ6" s="143" t="s">
        <v>108</v>
      </c>
      <c r="DR6" s="143" t="s">
        <v>108</v>
      </c>
      <c r="DS6" s="143" t="s">
        <v>108</v>
      </c>
      <c r="DT6" s="143" t="s">
        <v>108</v>
      </c>
      <c r="DU6" s="143" t="s">
        <v>108</v>
      </c>
      <c r="DV6" s="143" t="s">
        <v>108</v>
      </c>
      <c r="DW6" s="143" t="s">
        <v>108</v>
      </c>
      <c r="DX6" s="143" t="s">
        <v>108</v>
      </c>
      <c r="DY6" s="143" t="s">
        <v>108</v>
      </c>
      <c r="DZ6" s="143" t="s">
        <v>108</v>
      </c>
      <c r="EA6" s="143" t="s">
        <v>108</v>
      </c>
      <c r="EB6" s="143" t="s">
        <v>108</v>
      </c>
      <c r="EC6" s="143" t="s">
        <v>108</v>
      </c>
      <c r="ED6" s="143" t="s">
        <v>108</v>
      </c>
      <c r="EE6" s="143" t="s">
        <v>108</v>
      </c>
      <c r="EF6" s="143" t="s">
        <v>108</v>
      </c>
      <c r="EG6" s="143" t="s">
        <v>108</v>
      </c>
      <c r="EH6" s="143" t="s">
        <v>108</v>
      </c>
      <c r="EI6" s="143" t="s">
        <v>108</v>
      </c>
      <c r="EJ6" s="143" t="s">
        <v>108</v>
      </c>
      <c r="EK6" s="143" t="s">
        <v>108</v>
      </c>
      <c r="EL6" s="143" t="s">
        <v>108</v>
      </c>
      <c r="EM6" s="143" t="s">
        <v>108</v>
      </c>
      <c r="EN6" s="143" t="s">
        <v>108</v>
      </c>
      <c r="EO6" s="143" t="s">
        <v>108</v>
      </c>
      <c r="EP6" s="143" t="s">
        <v>108</v>
      </c>
      <c r="EQ6" s="143" t="s">
        <v>108</v>
      </c>
      <c r="ER6" s="143" t="s">
        <v>108</v>
      </c>
      <c r="ES6" s="143" t="s">
        <v>108</v>
      </c>
      <c r="ET6" s="143" t="s">
        <v>108</v>
      </c>
      <c r="EU6" s="143" t="s">
        <v>108</v>
      </c>
      <c r="EV6" s="143" t="s">
        <v>108</v>
      </c>
      <c r="EW6" s="143" t="s">
        <v>108</v>
      </c>
      <c r="EX6" s="143" t="s">
        <v>108</v>
      </c>
      <c r="EY6" s="143" t="s">
        <v>108</v>
      </c>
      <c r="EZ6" s="143" t="s">
        <v>108</v>
      </c>
      <c r="FA6" s="143" t="s">
        <v>108</v>
      </c>
      <c r="FB6" s="143" t="s">
        <v>108</v>
      </c>
      <c r="FC6" s="143" t="s">
        <v>108</v>
      </c>
      <c r="FD6" s="143" t="s">
        <v>108</v>
      </c>
      <c r="FE6" s="143" t="s">
        <v>108</v>
      </c>
      <c r="FF6" s="143" t="s">
        <v>108</v>
      </c>
      <c r="FG6" s="143" t="s">
        <v>108</v>
      </c>
      <c r="FH6" s="143" t="s">
        <v>108</v>
      </c>
      <c r="FI6" s="143" t="s">
        <v>108</v>
      </c>
      <c r="FJ6" s="143" t="s">
        <v>108</v>
      </c>
      <c r="FK6" s="143" t="s">
        <v>108</v>
      </c>
      <c r="FL6" s="143" t="s">
        <v>108</v>
      </c>
      <c r="FM6" s="143" t="s">
        <v>108</v>
      </c>
      <c r="FN6" s="143" t="s">
        <v>108</v>
      </c>
      <c r="FO6" s="143" t="s">
        <v>108</v>
      </c>
      <c r="FP6" s="143" t="s">
        <v>108</v>
      </c>
      <c r="FQ6" s="143" t="s">
        <v>108</v>
      </c>
      <c r="FR6" s="143" t="s">
        <v>108</v>
      </c>
      <c r="FS6" s="143" t="s">
        <v>108</v>
      </c>
      <c r="FT6" s="143" t="s">
        <v>108</v>
      </c>
      <c r="FU6" s="143" t="s">
        <v>108</v>
      </c>
      <c r="FV6" s="143" t="s">
        <v>108</v>
      </c>
      <c r="FW6" s="143" t="s">
        <v>108</v>
      </c>
      <c r="FX6" s="143" t="s">
        <v>108</v>
      </c>
      <c r="FY6" s="143" t="s">
        <v>108</v>
      </c>
      <c r="FZ6" s="143" t="s">
        <v>108</v>
      </c>
      <c r="GA6" s="143" t="s">
        <v>108</v>
      </c>
      <c r="GB6" s="143" t="s">
        <v>108</v>
      </c>
      <c r="GC6" s="143" t="s">
        <v>108</v>
      </c>
      <c r="GD6" s="143" t="s">
        <v>108</v>
      </c>
      <c r="GE6" s="143" t="s">
        <v>108</v>
      </c>
      <c r="GF6" s="143" t="s">
        <v>108</v>
      </c>
      <c r="GG6" s="143" t="s">
        <v>108</v>
      </c>
      <c r="GH6" s="143" t="s">
        <v>108</v>
      </c>
      <c r="GI6" s="143" t="s">
        <v>108</v>
      </c>
      <c r="GJ6" s="143" t="s">
        <v>108</v>
      </c>
      <c r="GK6" s="143" t="s">
        <v>108</v>
      </c>
      <c r="GL6" s="143" t="s">
        <v>108</v>
      </c>
      <c r="GM6" s="143" t="s">
        <v>108</v>
      </c>
      <c r="GN6" s="143" t="s">
        <v>108</v>
      </c>
      <c r="GO6" s="143" t="s">
        <v>108</v>
      </c>
      <c r="GP6" s="143" t="s">
        <v>108</v>
      </c>
      <c r="GQ6" s="143" t="s">
        <v>108</v>
      </c>
      <c r="GR6" s="143" t="s">
        <v>108</v>
      </c>
      <c r="GS6" s="143" t="s">
        <v>108</v>
      </c>
      <c r="GT6" s="143" t="s">
        <v>108</v>
      </c>
      <c r="GU6" s="143" t="s">
        <v>108</v>
      </c>
      <c r="GV6" s="143" t="s">
        <v>108</v>
      </c>
      <c r="GW6" s="143" t="s">
        <v>108</v>
      </c>
      <c r="GX6" s="143" t="s">
        <v>108</v>
      </c>
      <c r="GY6" s="143" t="s">
        <v>108</v>
      </c>
      <c r="GZ6" s="143" t="s">
        <v>108</v>
      </c>
      <c r="HA6" s="143" t="s">
        <v>108</v>
      </c>
      <c r="HB6" s="143" t="s">
        <v>108</v>
      </c>
      <c r="HC6" s="143" t="s">
        <v>108</v>
      </c>
      <c r="HD6" s="143" t="s">
        <v>108</v>
      </c>
      <c r="HE6" s="143" t="s">
        <v>108</v>
      </c>
      <c r="HF6" s="143" t="s">
        <v>108</v>
      </c>
    </row>
    <row r="7" spans="1:214" s="147" customFormat="1" ht="12" customHeight="1" x14ac:dyDescent="0.2">
      <c r="A7" s="145">
        <v>7</v>
      </c>
      <c r="B7" s="146" t="s">
        <v>108</v>
      </c>
      <c r="C7" s="146" t="s">
        <v>108</v>
      </c>
      <c r="D7" s="146" t="s">
        <v>108</v>
      </c>
      <c r="E7" s="146" t="s">
        <v>108</v>
      </c>
      <c r="F7" s="146" t="s">
        <v>108</v>
      </c>
      <c r="G7" s="146" t="s">
        <v>108</v>
      </c>
      <c r="H7" s="146" t="s">
        <v>108</v>
      </c>
      <c r="I7" s="146" t="s">
        <v>108</v>
      </c>
      <c r="J7" s="146" t="s">
        <v>108</v>
      </c>
      <c r="K7" s="146" t="s">
        <v>108</v>
      </c>
      <c r="L7" s="146" t="s">
        <v>108</v>
      </c>
      <c r="M7" s="146" t="s">
        <v>108</v>
      </c>
      <c r="N7" s="146" t="s">
        <v>108</v>
      </c>
      <c r="O7" s="146" t="s">
        <v>108</v>
      </c>
      <c r="P7" s="146" t="s">
        <v>108</v>
      </c>
      <c r="Q7" s="146" t="s">
        <v>108</v>
      </c>
      <c r="R7" s="146" t="s">
        <v>108</v>
      </c>
      <c r="S7" s="146" t="s">
        <v>108</v>
      </c>
      <c r="T7" s="146" t="s">
        <v>108</v>
      </c>
      <c r="U7" s="146" t="s">
        <v>108</v>
      </c>
      <c r="V7" s="146" t="s">
        <v>108</v>
      </c>
      <c r="W7" s="146" t="s">
        <v>108</v>
      </c>
      <c r="X7" s="146" t="s">
        <v>108</v>
      </c>
      <c r="Y7" s="146" t="s">
        <v>108</v>
      </c>
      <c r="Z7" s="146" t="s">
        <v>108</v>
      </c>
      <c r="AA7" s="146" t="s">
        <v>108</v>
      </c>
      <c r="AB7" s="146" t="s">
        <v>108</v>
      </c>
      <c r="AC7" s="146" t="s">
        <v>108</v>
      </c>
      <c r="AD7" s="146" t="s">
        <v>108</v>
      </c>
      <c r="AE7" s="146" t="s">
        <v>108</v>
      </c>
      <c r="AF7" s="146" t="s">
        <v>108</v>
      </c>
      <c r="AG7" s="146" t="s">
        <v>108</v>
      </c>
      <c r="AH7" s="146" t="s">
        <v>108</v>
      </c>
      <c r="AI7" s="146" t="s">
        <v>108</v>
      </c>
      <c r="AJ7" s="146" t="s">
        <v>108</v>
      </c>
      <c r="AK7" s="146" t="s">
        <v>108</v>
      </c>
      <c r="AL7" s="146" t="s">
        <v>108</v>
      </c>
      <c r="AM7" s="146" t="s">
        <v>108</v>
      </c>
      <c r="AN7" s="146" t="s">
        <v>108</v>
      </c>
      <c r="AO7" s="146" t="s">
        <v>108</v>
      </c>
      <c r="AP7" s="146" t="s">
        <v>108</v>
      </c>
      <c r="AQ7" s="146" t="s">
        <v>108</v>
      </c>
      <c r="AR7" s="146" t="s">
        <v>108</v>
      </c>
      <c r="AS7" s="146" t="s">
        <v>108</v>
      </c>
      <c r="AT7" s="146" t="s">
        <v>108</v>
      </c>
      <c r="AU7" s="146" t="s">
        <v>108</v>
      </c>
      <c r="AV7" s="146" t="s">
        <v>108</v>
      </c>
      <c r="AW7" s="146" t="s">
        <v>108</v>
      </c>
      <c r="AX7" s="146" t="s">
        <v>108</v>
      </c>
      <c r="AY7" s="146" t="s">
        <v>108</v>
      </c>
      <c r="AZ7" s="146" t="s">
        <v>108</v>
      </c>
      <c r="BA7" s="146" t="s">
        <v>108</v>
      </c>
      <c r="BB7" s="146" t="s">
        <v>108</v>
      </c>
      <c r="BC7" s="146" t="s">
        <v>108</v>
      </c>
      <c r="BD7" s="146" t="s">
        <v>108</v>
      </c>
      <c r="BE7" s="146" t="s">
        <v>108</v>
      </c>
      <c r="BF7" s="146" t="s">
        <v>108</v>
      </c>
      <c r="BG7" s="146" t="s">
        <v>108</v>
      </c>
      <c r="BH7" s="146" t="s">
        <v>108</v>
      </c>
      <c r="BI7" s="146" t="s">
        <v>108</v>
      </c>
      <c r="BJ7" s="146" t="s">
        <v>108</v>
      </c>
      <c r="BK7" s="146" t="s">
        <v>108</v>
      </c>
      <c r="BL7" s="146" t="s">
        <v>108</v>
      </c>
      <c r="BM7" s="146" t="s">
        <v>108</v>
      </c>
      <c r="BN7" s="146" t="s">
        <v>108</v>
      </c>
      <c r="BO7" s="146" t="s">
        <v>108</v>
      </c>
      <c r="BP7" s="146" t="s">
        <v>108</v>
      </c>
      <c r="BQ7" s="146" t="s">
        <v>108</v>
      </c>
      <c r="BR7" s="146" t="s">
        <v>108</v>
      </c>
      <c r="BS7" s="146" t="s">
        <v>108</v>
      </c>
      <c r="BT7" s="146" t="s">
        <v>108</v>
      </c>
      <c r="BU7" s="146" t="s">
        <v>108</v>
      </c>
      <c r="BV7" s="146" t="s">
        <v>108</v>
      </c>
      <c r="BW7" s="146" t="s">
        <v>108</v>
      </c>
      <c r="BX7" s="146" t="s">
        <v>108</v>
      </c>
      <c r="BY7" s="146" t="s">
        <v>108</v>
      </c>
      <c r="BZ7" s="146" t="s">
        <v>108</v>
      </c>
      <c r="CA7" s="146" t="s">
        <v>108</v>
      </c>
      <c r="CB7" s="146" t="s">
        <v>108</v>
      </c>
      <c r="CC7" s="146" t="s">
        <v>108</v>
      </c>
      <c r="CD7" s="146" t="s">
        <v>108</v>
      </c>
      <c r="CE7" s="146" t="s">
        <v>108</v>
      </c>
      <c r="CF7" s="146" t="s">
        <v>108</v>
      </c>
      <c r="CG7" s="146" t="s">
        <v>108</v>
      </c>
      <c r="CH7" s="146" t="s">
        <v>108</v>
      </c>
      <c r="CI7" s="146" t="s">
        <v>108</v>
      </c>
      <c r="CJ7" s="146" t="s">
        <v>108</v>
      </c>
      <c r="CK7" s="146" t="s">
        <v>108</v>
      </c>
      <c r="CL7" s="146" t="s">
        <v>108</v>
      </c>
      <c r="CM7" s="146" t="s">
        <v>108</v>
      </c>
      <c r="CN7" s="146" t="s">
        <v>108</v>
      </c>
      <c r="CO7" s="146" t="s">
        <v>108</v>
      </c>
      <c r="CP7" s="146" t="s">
        <v>108</v>
      </c>
      <c r="CQ7" s="146" t="s">
        <v>108</v>
      </c>
      <c r="CR7" s="146" t="s">
        <v>108</v>
      </c>
      <c r="CS7" s="146" t="s">
        <v>108</v>
      </c>
      <c r="CT7" s="146" t="s">
        <v>108</v>
      </c>
      <c r="CU7" s="146" t="s">
        <v>108</v>
      </c>
      <c r="CV7" s="146" t="s">
        <v>108</v>
      </c>
      <c r="CW7" s="146" t="s">
        <v>108</v>
      </c>
      <c r="CX7" s="146" t="s">
        <v>108</v>
      </c>
      <c r="CY7" s="146" t="s">
        <v>108</v>
      </c>
      <c r="CZ7" s="146" t="s">
        <v>108</v>
      </c>
      <c r="DA7" s="146" t="s">
        <v>108</v>
      </c>
      <c r="DB7" s="146" t="s">
        <v>108</v>
      </c>
      <c r="DC7" s="146" t="s">
        <v>108</v>
      </c>
      <c r="DD7" s="146" t="s">
        <v>108</v>
      </c>
      <c r="DE7" s="146" t="s">
        <v>108</v>
      </c>
      <c r="DF7" s="146" t="s">
        <v>108</v>
      </c>
      <c r="DG7" s="146" t="s">
        <v>108</v>
      </c>
      <c r="DH7" s="146" t="s">
        <v>108</v>
      </c>
      <c r="DI7" s="146" t="s">
        <v>108</v>
      </c>
      <c r="DJ7" s="146" t="s">
        <v>108</v>
      </c>
      <c r="DK7" s="146" t="s">
        <v>108</v>
      </c>
      <c r="DL7" s="146" t="s">
        <v>108</v>
      </c>
      <c r="DM7" s="146" t="s">
        <v>108</v>
      </c>
      <c r="DN7" s="146" t="s">
        <v>108</v>
      </c>
      <c r="DO7" s="146" t="s">
        <v>108</v>
      </c>
      <c r="DP7" s="146" t="s">
        <v>108</v>
      </c>
      <c r="DQ7" s="146" t="s">
        <v>108</v>
      </c>
      <c r="DR7" s="146" t="s">
        <v>108</v>
      </c>
      <c r="DS7" s="146" t="s">
        <v>108</v>
      </c>
      <c r="DT7" s="146" t="s">
        <v>108</v>
      </c>
      <c r="DU7" s="146" t="s">
        <v>108</v>
      </c>
      <c r="DV7" s="146" t="s">
        <v>108</v>
      </c>
      <c r="DW7" s="146" t="s">
        <v>108</v>
      </c>
      <c r="DX7" s="146" t="s">
        <v>108</v>
      </c>
      <c r="DY7" s="146" t="s">
        <v>108</v>
      </c>
      <c r="DZ7" s="146" t="s">
        <v>108</v>
      </c>
      <c r="EA7" s="146" t="s">
        <v>108</v>
      </c>
      <c r="EB7" s="146" t="s">
        <v>108</v>
      </c>
      <c r="EC7" s="146" t="s">
        <v>108</v>
      </c>
      <c r="ED7" s="146" t="s">
        <v>108</v>
      </c>
      <c r="EE7" s="146" t="s">
        <v>108</v>
      </c>
      <c r="EF7" s="146" t="s">
        <v>108</v>
      </c>
      <c r="EG7" s="146" t="s">
        <v>108</v>
      </c>
      <c r="EH7" s="143" t="s">
        <v>108</v>
      </c>
      <c r="EI7" s="143" t="s">
        <v>108</v>
      </c>
      <c r="EJ7" s="143" t="s">
        <v>108</v>
      </c>
      <c r="EK7" s="143" t="s">
        <v>108</v>
      </c>
      <c r="EL7" s="143" t="s">
        <v>108</v>
      </c>
      <c r="EM7" s="143" t="s">
        <v>108</v>
      </c>
      <c r="EN7" s="143" t="s">
        <v>108</v>
      </c>
      <c r="EO7" s="143" t="s">
        <v>108</v>
      </c>
      <c r="EP7" s="143" t="s">
        <v>108</v>
      </c>
      <c r="EQ7" s="143" t="s">
        <v>108</v>
      </c>
      <c r="ER7" s="143" t="s">
        <v>108</v>
      </c>
      <c r="ES7" s="143" t="s">
        <v>108</v>
      </c>
      <c r="ET7" s="143" t="s">
        <v>108</v>
      </c>
      <c r="EU7" s="143" t="s">
        <v>108</v>
      </c>
      <c r="EV7" s="143" t="s">
        <v>108</v>
      </c>
      <c r="EW7" s="143" t="s">
        <v>108</v>
      </c>
      <c r="EX7" s="143" t="s">
        <v>108</v>
      </c>
      <c r="EY7" s="143" t="s">
        <v>108</v>
      </c>
      <c r="EZ7" s="143" t="s">
        <v>108</v>
      </c>
      <c r="FA7" s="143" t="s">
        <v>108</v>
      </c>
      <c r="FB7" s="143" t="s">
        <v>108</v>
      </c>
      <c r="FC7" s="143" t="s">
        <v>108</v>
      </c>
      <c r="FD7" s="143" t="s">
        <v>108</v>
      </c>
      <c r="FE7" s="143" t="s">
        <v>108</v>
      </c>
      <c r="FF7" s="143" t="s">
        <v>108</v>
      </c>
      <c r="FG7" s="143" t="s">
        <v>108</v>
      </c>
      <c r="FH7" s="143" t="s">
        <v>108</v>
      </c>
      <c r="FI7" s="143" t="s">
        <v>108</v>
      </c>
      <c r="FJ7" s="143" t="s">
        <v>108</v>
      </c>
      <c r="FK7" s="143" t="s">
        <v>108</v>
      </c>
      <c r="FL7" s="143" t="s">
        <v>108</v>
      </c>
      <c r="FM7" s="143" t="s">
        <v>108</v>
      </c>
      <c r="FN7" s="143" t="s">
        <v>108</v>
      </c>
      <c r="FO7" s="143" t="s">
        <v>108</v>
      </c>
      <c r="FP7" s="143" t="s">
        <v>108</v>
      </c>
      <c r="FQ7" s="143" t="s">
        <v>108</v>
      </c>
      <c r="FR7" s="143" t="s">
        <v>108</v>
      </c>
      <c r="FS7" s="143" t="s">
        <v>108</v>
      </c>
      <c r="FT7" s="143" t="s">
        <v>108</v>
      </c>
      <c r="FU7" s="143" t="s">
        <v>108</v>
      </c>
      <c r="FV7" s="143" t="s">
        <v>108</v>
      </c>
      <c r="FW7" s="143" t="s">
        <v>108</v>
      </c>
      <c r="FX7" s="143" t="s">
        <v>108</v>
      </c>
      <c r="FY7" s="143" t="s">
        <v>108</v>
      </c>
      <c r="FZ7" s="143" t="s">
        <v>108</v>
      </c>
      <c r="GA7" s="143" t="s">
        <v>108</v>
      </c>
      <c r="GB7" s="143" t="s">
        <v>108</v>
      </c>
      <c r="GC7" s="143" t="s">
        <v>108</v>
      </c>
      <c r="GD7" s="143" t="s">
        <v>108</v>
      </c>
      <c r="GE7" s="143" t="s">
        <v>108</v>
      </c>
      <c r="GF7" s="143" t="s">
        <v>108</v>
      </c>
      <c r="GG7" s="143" t="s">
        <v>108</v>
      </c>
      <c r="GH7" s="143" t="s">
        <v>108</v>
      </c>
      <c r="GI7" s="143" t="s">
        <v>108</v>
      </c>
      <c r="GJ7" s="143" t="s">
        <v>108</v>
      </c>
      <c r="GK7" s="143" t="s">
        <v>108</v>
      </c>
      <c r="GL7" s="143" t="s">
        <v>108</v>
      </c>
      <c r="GM7" s="143" t="s">
        <v>108</v>
      </c>
      <c r="GN7" s="143" t="s">
        <v>108</v>
      </c>
      <c r="GO7" s="143" t="s">
        <v>108</v>
      </c>
      <c r="GP7" s="143" t="s">
        <v>108</v>
      </c>
      <c r="GQ7" s="143" t="s">
        <v>108</v>
      </c>
      <c r="GR7" s="143" t="s">
        <v>108</v>
      </c>
      <c r="GS7" s="143" t="s">
        <v>108</v>
      </c>
      <c r="GT7" s="143" t="s">
        <v>108</v>
      </c>
      <c r="GU7" s="143" t="s">
        <v>108</v>
      </c>
      <c r="GV7" s="143" t="s">
        <v>108</v>
      </c>
      <c r="GW7" s="143" t="s">
        <v>108</v>
      </c>
      <c r="GX7" s="143" t="s">
        <v>108</v>
      </c>
      <c r="GY7" s="143" t="s">
        <v>108</v>
      </c>
      <c r="GZ7" s="143" t="s">
        <v>108</v>
      </c>
      <c r="HA7" s="143" t="s">
        <v>108</v>
      </c>
      <c r="HB7" s="143" t="s">
        <v>108</v>
      </c>
      <c r="HC7" s="143" t="s">
        <v>108</v>
      </c>
      <c r="HD7" s="143" t="s">
        <v>108</v>
      </c>
      <c r="HE7" s="143" t="s">
        <v>108</v>
      </c>
      <c r="HF7" s="143" t="s">
        <v>108</v>
      </c>
    </row>
    <row r="8" spans="1:214" s="147" customFormat="1" ht="12" customHeight="1" x14ac:dyDescent="0.2">
      <c r="A8" s="6">
        <v>9</v>
      </c>
      <c r="B8" s="143" t="s">
        <v>108</v>
      </c>
      <c r="C8" s="143" t="s">
        <v>108</v>
      </c>
      <c r="D8" s="143" t="s">
        <v>108</v>
      </c>
      <c r="E8" s="143" t="s">
        <v>108</v>
      </c>
      <c r="F8" s="143" t="s">
        <v>108</v>
      </c>
      <c r="G8" s="143" t="s">
        <v>108</v>
      </c>
      <c r="H8" s="143" t="s">
        <v>108</v>
      </c>
      <c r="I8" s="143" t="s">
        <v>108</v>
      </c>
      <c r="J8" s="143" t="s">
        <v>108</v>
      </c>
      <c r="K8" s="143" t="s">
        <v>108</v>
      </c>
      <c r="L8" s="143" t="s">
        <v>108</v>
      </c>
      <c r="M8" s="143" t="s">
        <v>108</v>
      </c>
      <c r="N8" s="143" t="s">
        <v>108</v>
      </c>
      <c r="O8" s="143" t="s">
        <v>108</v>
      </c>
      <c r="P8" s="143" t="s">
        <v>108</v>
      </c>
      <c r="Q8" s="143" t="s">
        <v>108</v>
      </c>
      <c r="R8" s="143" t="s">
        <v>108</v>
      </c>
      <c r="S8" s="143" t="s">
        <v>108</v>
      </c>
      <c r="T8" s="143" t="s">
        <v>108</v>
      </c>
      <c r="U8" s="143" t="s">
        <v>108</v>
      </c>
      <c r="V8" s="143" t="s">
        <v>108</v>
      </c>
      <c r="W8" s="143" t="s">
        <v>108</v>
      </c>
      <c r="X8" s="143" t="s">
        <v>108</v>
      </c>
      <c r="Y8" s="143" t="s">
        <v>108</v>
      </c>
      <c r="Z8" s="143" t="s">
        <v>108</v>
      </c>
      <c r="AA8" s="143" t="s">
        <v>108</v>
      </c>
      <c r="AB8" s="143" t="s">
        <v>108</v>
      </c>
      <c r="AC8" s="143" t="s">
        <v>108</v>
      </c>
      <c r="AD8" s="143" t="s">
        <v>108</v>
      </c>
      <c r="AE8" s="143" t="s">
        <v>108</v>
      </c>
      <c r="AF8" s="143" t="s">
        <v>108</v>
      </c>
      <c r="AG8" s="143" t="s">
        <v>108</v>
      </c>
      <c r="AH8" s="143" t="s">
        <v>108</v>
      </c>
      <c r="AI8" s="143" t="s">
        <v>108</v>
      </c>
      <c r="AJ8" s="143" t="s">
        <v>108</v>
      </c>
      <c r="AK8" s="143" t="s">
        <v>108</v>
      </c>
      <c r="AL8" s="143" t="s">
        <v>108</v>
      </c>
      <c r="AM8" s="143" t="s">
        <v>108</v>
      </c>
      <c r="AN8" s="143" t="s">
        <v>108</v>
      </c>
      <c r="AO8" s="143" t="s">
        <v>108</v>
      </c>
      <c r="AP8" s="143" t="s">
        <v>108</v>
      </c>
      <c r="AQ8" s="143" t="s">
        <v>108</v>
      </c>
      <c r="AR8" s="143" t="s">
        <v>108</v>
      </c>
      <c r="AS8" s="143" t="s">
        <v>108</v>
      </c>
      <c r="AT8" s="143" t="s">
        <v>108</v>
      </c>
      <c r="AU8" s="143" t="s">
        <v>108</v>
      </c>
      <c r="AV8" s="143" t="s">
        <v>108</v>
      </c>
      <c r="AW8" s="143" t="s">
        <v>108</v>
      </c>
      <c r="AX8" s="143" t="s">
        <v>108</v>
      </c>
      <c r="AY8" s="143" t="s">
        <v>108</v>
      </c>
      <c r="AZ8" s="143" t="s">
        <v>108</v>
      </c>
      <c r="BA8" s="143" t="s">
        <v>108</v>
      </c>
      <c r="BB8" s="143" t="s">
        <v>108</v>
      </c>
      <c r="BC8" s="143" t="s">
        <v>108</v>
      </c>
      <c r="BD8" s="143" t="s">
        <v>108</v>
      </c>
      <c r="BE8" s="143" t="s">
        <v>108</v>
      </c>
      <c r="BF8" s="143" t="s">
        <v>108</v>
      </c>
      <c r="BG8" s="143" t="s">
        <v>108</v>
      </c>
      <c r="BH8" s="143" t="s">
        <v>108</v>
      </c>
      <c r="BI8" s="143" t="s">
        <v>108</v>
      </c>
      <c r="BJ8" s="143" t="s">
        <v>108</v>
      </c>
      <c r="BK8" s="143" t="s">
        <v>108</v>
      </c>
      <c r="BL8" s="143" t="s">
        <v>108</v>
      </c>
      <c r="BM8" s="143" t="s">
        <v>108</v>
      </c>
      <c r="BN8" s="143" t="s">
        <v>108</v>
      </c>
      <c r="BO8" s="143" t="s">
        <v>108</v>
      </c>
      <c r="BP8" s="143" t="s">
        <v>108</v>
      </c>
      <c r="BQ8" s="143" t="s">
        <v>108</v>
      </c>
      <c r="BR8" s="143" t="s">
        <v>108</v>
      </c>
      <c r="BS8" s="143" t="s">
        <v>108</v>
      </c>
      <c r="BT8" s="143" t="s">
        <v>108</v>
      </c>
      <c r="BU8" s="143" t="s">
        <v>108</v>
      </c>
      <c r="BV8" s="143" t="s">
        <v>108</v>
      </c>
      <c r="BW8" s="143" t="s">
        <v>108</v>
      </c>
      <c r="BX8" s="143" t="s">
        <v>108</v>
      </c>
      <c r="BY8" s="143" t="s">
        <v>108</v>
      </c>
      <c r="BZ8" s="143" t="s">
        <v>108</v>
      </c>
      <c r="CA8" s="143" t="s">
        <v>108</v>
      </c>
      <c r="CB8" s="143" t="s">
        <v>108</v>
      </c>
      <c r="CC8" s="143" t="s">
        <v>108</v>
      </c>
      <c r="CD8" s="143" t="s">
        <v>108</v>
      </c>
      <c r="CE8" s="143" t="s">
        <v>108</v>
      </c>
      <c r="CF8" s="143" t="s">
        <v>108</v>
      </c>
      <c r="CG8" s="143" t="s">
        <v>108</v>
      </c>
      <c r="CH8" s="143" t="s">
        <v>108</v>
      </c>
      <c r="CI8" s="143" t="s">
        <v>108</v>
      </c>
      <c r="CJ8" s="143" t="s">
        <v>108</v>
      </c>
      <c r="CK8" s="143" t="s">
        <v>108</v>
      </c>
      <c r="CL8" s="143" t="s">
        <v>108</v>
      </c>
      <c r="CM8" s="143" t="s">
        <v>108</v>
      </c>
      <c r="CN8" s="143" t="s">
        <v>108</v>
      </c>
      <c r="CO8" s="143" t="s">
        <v>108</v>
      </c>
      <c r="CP8" s="143" t="s">
        <v>108</v>
      </c>
      <c r="CQ8" s="143" t="s">
        <v>108</v>
      </c>
      <c r="CR8" s="143" t="s">
        <v>108</v>
      </c>
      <c r="CS8" s="143" t="s">
        <v>108</v>
      </c>
      <c r="CT8" s="143" t="s">
        <v>108</v>
      </c>
      <c r="CU8" s="143" t="s">
        <v>108</v>
      </c>
      <c r="CV8" s="143" t="s">
        <v>108</v>
      </c>
      <c r="CW8" s="143" t="s">
        <v>108</v>
      </c>
      <c r="CX8" s="143" t="s">
        <v>108</v>
      </c>
      <c r="CY8" s="143" t="s">
        <v>108</v>
      </c>
      <c r="CZ8" s="143" t="s">
        <v>108</v>
      </c>
      <c r="DA8" s="143" t="s">
        <v>108</v>
      </c>
      <c r="DB8" s="143" t="s">
        <v>108</v>
      </c>
      <c r="DC8" s="143" t="s">
        <v>108</v>
      </c>
      <c r="DD8" s="143" t="s">
        <v>108</v>
      </c>
      <c r="DE8" s="143" t="s">
        <v>108</v>
      </c>
      <c r="DF8" s="143" t="s">
        <v>108</v>
      </c>
      <c r="DG8" s="143" t="s">
        <v>108</v>
      </c>
      <c r="DH8" s="143" t="s">
        <v>108</v>
      </c>
      <c r="DI8" s="143" t="s">
        <v>108</v>
      </c>
      <c r="DJ8" s="143" t="s">
        <v>108</v>
      </c>
      <c r="DK8" s="143" t="s">
        <v>108</v>
      </c>
      <c r="DL8" s="143" t="s">
        <v>108</v>
      </c>
      <c r="DM8" s="143" t="s">
        <v>108</v>
      </c>
      <c r="DN8" s="143" t="s">
        <v>108</v>
      </c>
      <c r="DO8" s="143" t="s">
        <v>108</v>
      </c>
      <c r="DP8" s="143" t="s">
        <v>108</v>
      </c>
      <c r="DQ8" s="143" t="s">
        <v>108</v>
      </c>
      <c r="DR8" s="143" t="s">
        <v>108</v>
      </c>
      <c r="DS8" s="143" t="s">
        <v>108</v>
      </c>
      <c r="DT8" s="143" t="s">
        <v>108</v>
      </c>
      <c r="DU8" s="143" t="s">
        <v>108</v>
      </c>
      <c r="DV8" s="143" t="s">
        <v>108</v>
      </c>
      <c r="DW8" s="143" t="s">
        <v>108</v>
      </c>
      <c r="DX8" s="143" t="s">
        <v>108</v>
      </c>
      <c r="DY8" s="143" t="s">
        <v>108</v>
      </c>
      <c r="DZ8" s="143" t="s">
        <v>108</v>
      </c>
      <c r="EA8" s="143" t="s">
        <v>108</v>
      </c>
      <c r="EB8" s="143" t="s">
        <v>108</v>
      </c>
      <c r="EC8" s="143" t="s">
        <v>108</v>
      </c>
      <c r="ED8" s="143" t="s">
        <v>108</v>
      </c>
      <c r="EE8" s="143" t="s">
        <v>108</v>
      </c>
      <c r="EF8" s="143" t="s">
        <v>108</v>
      </c>
      <c r="EG8" s="143" t="s">
        <v>108</v>
      </c>
      <c r="EH8" s="143" t="s">
        <v>108</v>
      </c>
      <c r="EI8" s="143" t="s">
        <v>108</v>
      </c>
      <c r="EJ8" s="143" t="s">
        <v>108</v>
      </c>
      <c r="EK8" s="143" t="s">
        <v>108</v>
      </c>
      <c r="EL8" s="143" t="s">
        <v>108</v>
      </c>
      <c r="EM8" s="143" t="s">
        <v>108</v>
      </c>
      <c r="EN8" s="143" t="s">
        <v>108</v>
      </c>
      <c r="EO8" s="143" t="s">
        <v>108</v>
      </c>
      <c r="EP8" s="143" t="s">
        <v>108</v>
      </c>
      <c r="EQ8" s="143" t="s">
        <v>108</v>
      </c>
      <c r="ER8" s="143" t="s">
        <v>108</v>
      </c>
      <c r="ES8" s="143" t="s">
        <v>108</v>
      </c>
      <c r="ET8" s="143" t="s">
        <v>108</v>
      </c>
      <c r="EU8" s="143" t="s">
        <v>108</v>
      </c>
      <c r="EV8" s="143" t="s">
        <v>108</v>
      </c>
      <c r="EW8" s="143" t="s">
        <v>108</v>
      </c>
      <c r="EX8" s="143" t="s">
        <v>108</v>
      </c>
      <c r="EY8" s="143" t="s">
        <v>108</v>
      </c>
      <c r="EZ8" s="143" t="s">
        <v>108</v>
      </c>
      <c r="FA8" s="143" t="s">
        <v>108</v>
      </c>
      <c r="FB8" s="143" t="s">
        <v>108</v>
      </c>
      <c r="FC8" s="143" t="s">
        <v>108</v>
      </c>
      <c r="FD8" s="143" t="s">
        <v>108</v>
      </c>
      <c r="FE8" s="143" t="s">
        <v>108</v>
      </c>
      <c r="FF8" s="143" t="s">
        <v>108</v>
      </c>
      <c r="FG8" s="143" t="s">
        <v>108</v>
      </c>
      <c r="FH8" s="143" t="s">
        <v>108</v>
      </c>
      <c r="FI8" s="143" t="s">
        <v>108</v>
      </c>
      <c r="FJ8" s="143" t="s">
        <v>108</v>
      </c>
      <c r="FK8" s="143" t="s">
        <v>108</v>
      </c>
      <c r="FL8" s="143" t="s">
        <v>108</v>
      </c>
      <c r="FM8" s="143" t="s">
        <v>108</v>
      </c>
      <c r="FN8" s="143" t="s">
        <v>108</v>
      </c>
      <c r="FO8" s="143" t="s">
        <v>108</v>
      </c>
      <c r="FP8" s="143" t="s">
        <v>108</v>
      </c>
      <c r="FQ8" s="143" t="s">
        <v>108</v>
      </c>
      <c r="FR8" s="143" t="s">
        <v>108</v>
      </c>
      <c r="FS8" s="143" t="s">
        <v>108</v>
      </c>
      <c r="FT8" s="143" t="s">
        <v>108</v>
      </c>
      <c r="FU8" s="143" t="s">
        <v>108</v>
      </c>
      <c r="FV8" s="143" t="s">
        <v>108</v>
      </c>
      <c r="FW8" s="143" t="s">
        <v>108</v>
      </c>
      <c r="FX8" s="143" t="s">
        <v>108</v>
      </c>
      <c r="FY8" s="143" t="s">
        <v>108</v>
      </c>
      <c r="FZ8" s="143" t="s">
        <v>108</v>
      </c>
      <c r="GA8" s="143" t="s">
        <v>108</v>
      </c>
      <c r="GB8" s="143" t="s">
        <v>108</v>
      </c>
      <c r="GC8" s="143" t="s">
        <v>108</v>
      </c>
      <c r="GD8" s="143" t="s">
        <v>108</v>
      </c>
      <c r="GE8" s="143" t="s">
        <v>108</v>
      </c>
      <c r="GF8" s="143" t="s">
        <v>108</v>
      </c>
      <c r="GG8" s="143" t="s">
        <v>108</v>
      </c>
      <c r="GH8" s="143" t="s">
        <v>108</v>
      </c>
      <c r="GI8" s="143" t="s">
        <v>108</v>
      </c>
      <c r="GJ8" s="143" t="s">
        <v>108</v>
      </c>
      <c r="GK8" s="143" t="s">
        <v>108</v>
      </c>
      <c r="GL8" s="143" t="s">
        <v>108</v>
      </c>
      <c r="GM8" s="143" t="s">
        <v>108</v>
      </c>
      <c r="GN8" s="143" t="s">
        <v>108</v>
      </c>
      <c r="GO8" s="143" t="s">
        <v>108</v>
      </c>
      <c r="GP8" s="143" t="s">
        <v>108</v>
      </c>
      <c r="GQ8" s="143" t="s">
        <v>108</v>
      </c>
      <c r="GR8" s="143" t="s">
        <v>108</v>
      </c>
      <c r="GS8" s="143" t="s">
        <v>108</v>
      </c>
      <c r="GT8" s="143" t="s">
        <v>108</v>
      </c>
      <c r="GU8" s="143" t="s">
        <v>108</v>
      </c>
      <c r="GV8" s="143" t="s">
        <v>108</v>
      </c>
      <c r="GW8" s="143" t="s">
        <v>108</v>
      </c>
      <c r="GX8" s="143" t="s">
        <v>108</v>
      </c>
      <c r="GY8" s="143" t="s">
        <v>108</v>
      </c>
      <c r="GZ8" s="143" t="s">
        <v>108</v>
      </c>
      <c r="HA8" s="143" t="s">
        <v>108</v>
      </c>
      <c r="HB8" s="143" t="s">
        <v>108</v>
      </c>
      <c r="HC8" s="143" t="s">
        <v>108</v>
      </c>
      <c r="HD8" s="143" t="s">
        <v>108</v>
      </c>
      <c r="HE8" s="143" t="s">
        <v>108</v>
      </c>
      <c r="HF8" s="143" t="s">
        <v>108</v>
      </c>
    </row>
    <row r="9" spans="1:214" s="148" customFormat="1" ht="12" customHeight="1" x14ac:dyDescent="0.2">
      <c r="A9" s="7">
        <v>10</v>
      </c>
      <c r="B9" s="143" t="s">
        <v>108</v>
      </c>
      <c r="C9" s="143" t="s">
        <v>108</v>
      </c>
      <c r="D9" s="143" t="s">
        <v>108</v>
      </c>
      <c r="E9" s="143" t="s">
        <v>108</v>
      </c>
      <c r="F9" s="143" t="s">
        <v>108</v>
      </c>
      <c r="G9" s="143" t="s">
        <v>108</v>
      </c>
      <c r="H9" s="143" t="s">
        <v>108</v>
      </c>
      <c r="I9" s="143" t="s">
        <v>108</v>
      </c>
      <c r="J9" s="143" t="s">
        <v>108</v>
      </c>
      <c r="K9" s="143" t="s">
        <v>108</v>
      </c>
      <c r="L9" s="143" t="s">
        <v>108</v>
      </c>
      <c r="M9" s="143" t="s">
        <v>108</v>
      </c>
      <c r="N9" s="143" t="s">
        <v>108</v>
      </c>
      <c r="O9" s="143" t="s">
        <v>108</v>
      </c>
      <c r="P9" s="143" t="s">
        <v>108</v>
      </c>
      <c r="Q9" s="143" t="s">
        <v>108</v>
      </c>
      <c r="R9" s="143" t="s">
        <v>108</v>
      </c>
      <c r="S9" s="143" t="s">
        <v>108</v>
      </c>
      <c r="T9" s="143" t="s">
        <v>108</v>
      </c>
      <c r="U9" s="143" t="s">
        <v>108</v>
      </c>
      <c r="V9" s="143" t="s">
        <v>108</v>
      </c>
      <c r="W9" s="143" t="s">
        <v>108</v>
      </c>
      <c r="X9" s="143" t="s">
        <v>108</v>
      </c>
      <c r="Y9" s="143" t="s">
        <v>108</v>
      </c>
      <c r="Z9" s="143" t="s">
        <v>108</v>
      </c>
      <c r="AA9" s="143" t="s">
        <v>108</v>
      </c>
      <c r="AB9" s="143" t="s">
        <v>108</v>
      </c>
      <c r="AC9" s="143" t="s">
        <v>108</v>
      </c>
      <c r="AD9" s="143" t="s">
        <v>108</v>
      </c>
      <c r="AE9" s="143" t="s">
        <v>108</v>
      </c>
      <c r="AF9" s="143" t="s">
        <v>108</v>
      </c>
      <c r="AG9" s="143" t="s">
        <v>108</v>
      </c>
      <c r="AH9" s="143" t="s">
        <v>108</v>
      </c>
      <c r="AI9" s="143" t="s">
        <v>108</v>
      </c>
      <c r="AJ9" s="143" t="s">
        <v>108</v>
      </c>
      <c r="AK9" s="143" t="s">
        <v>108</v>
      </c>
      <c r="AL9" s="143" t="s">
        <v>108</v>
      </c>
      <c r="AM9" s="143" t="s">
        <v>108</v>
      </c>
      <c r="AN9" s="143" t="s">
        <v>108</v>
      </c>
      <c r="AO9" s="143" t="s">
        <v>108</v>
      </c>
      <c r="AP9" s="143" t="s">
        <v>108</v>
      </c>
      <c r="AQ9" s="143" t="s">
        <v>108</v>
      </c>
      <c r="AR9" s="143" t="s">
        <v>108</v>
      </c>
      <c r="AS9" s="143" t="s">
        <v>108</v>
      </c>
      <c r="AT9" s="143" t="s">
        <v>108</v>
      </c>
      <c r="AU9" s="143" t="s">
        <v>108</v>
      </c>
      <c r="AV9" s="143" t="s">
        <v>108</v>
      </c>
      <c r="AW9" s="143" t="s">
        <v>108</v>
      </c>
      <c r="AX9" s="143" t="s">
        <v>108</v>
      </c>
      <c r="AY9" s="143" t="s">
        <v>108</v>
      </c>
      <c r="AZ9" s="143" t="s">
        <v>108</v>
      </c>
      <c r="BA9" s="143" t="s">
        <v>108</v>
      </c>
      <c r="BB9" s="143" t="s">
        <v>108</v>
      </c>
      <c r="BC9" s="143" t="s">
        <v>108</v>
      </c>
      <c r="BD9" s="143" t="s">
        <v>108</v>
      </c>
      <c r="BE9" s="143" t="s">
        <v>108</v>
      </c>
      <c r="BF9" s="143" t="s">
        <v>108</v>
      </c>
      <c r="BG9" s="143" t="s">
        <v>108</v>
      </c>
      <c r="BH9" s="143" t="s">
        <v>108</v>
      </c>
      <c r="BI9" s="143" t="s">
        <v>108</v>
      </c>
      <c r="BJ9" s="143" t="s">
        <v>108</v>
      </c>
      <c r="BK9" s="143" t="s">
        <v>108</v>
      </c>
      <c r="BL9" s="143" t="s">
        <v>108</v>
      </c>
      <c r="BM9" s="143" t="s">
        <v>108</v>
      </c>
      <c r="BN9" s="143" t="s">
        <v>108</v>
      </c>
      <c r="BO9" s="143" t="s">
        <v>108</v>
      </c>
      <c r="BP9" s="143" t="s">
        <v>108</v>
      </c>
      <c r="BQ9" s="143" t="s">
        <v>108</v>
      </c>
      <c r="BR9" s="143" t="s">
        <v>108</v>
      </c>
      <c r="BS9" s="143" t="s">
        <v>108</v>
      </c>
      <c r="BT9" s="143" t="s">
        <v>108</v>
      </c>
      <c r="BU9" s="143" t="s">
        <v>108</v>
      </c>
      <c r="BV9" s="143" t="s">
        <v>108</v>
      </c>
      <c r="BW9" s="143" t="s">
        <v>108</v>
      </c>
      <c r="BX9" s="143" t="s">
        <v>108</v>
      </c>
      <c r="BY9" s="143" t="s">
        <v>108</v>
      </c>
      <c r="BZ9" s="143" t="s">
        <v>108</v>
      </c>
      <c r="CA9" s="143" t="s">
        <v>108</v>
      </c>
      <c r="CB9" s="143" t="s">
        <v>108</v>
      </c>
      <c r="CC9" s="143" t="s">
        <v>108</v>
      </c>
      <c r="CD9" s="143" t="s">
        <v>108</v>
      </c>
      <c r="CE9" s="143" t="s">
        <v>108</v>
      </c>
      <c r="CF9" s="143" t="s">
        <v>108</v>
      </c>
      <c r="CG9" s="143" t="s">
        <v>108</v>
      </c>
      <c r="CH9" s="143" t="s">
        <v>108</v>
      </c>
      <c r="CI9" s="143" t="s">
        <v>108</v>
      </c>
      <c r="CJ9" s="143" t="s">
        <v>108</v>
      </c>
      <c r="CK9" s="143" t="s">
        <v>108</v>
      </c>
      <c r="CL9" s="143" t="s">
        <v>108</v>
      </c>
      <c r="CM9" s="143" t="s">
        <v>108</v>
      </c>
      <c r="CN9" s="143" t="s">
        <v>108</v>
      </c>
      <c r="CO9" s="143" t="s">
        <v>108</v>
      </c>
      <c r="CP9" s="143" t="s">
        <v>108</v>
      </c>
      <c r="CQ9" s="143" t="s">
        <v>108</v>
      </c>
      <c r="CR9" s="143" t="s">
        <v>108</v>
      </c>
      <c r="CS9" s="143" t="s">
        <v>108</v>
      </c>
      <c r="CT9" s="143" t="s">
        <v>108</v>
      </c>
      <c r="CU9" s="143" t="s">
        <v>108</v>
      </c>
      <c r="CV9" s="143" t="s">
        <v>108</v>
      </c>
      <c r="CW9" s="143" t="s">
        <v>108</v>
      </c>
      <c r="CX9" s="143" t="s">
        <v>108</v>
      </c>
      <c r="CY9" s="143" t="s">
        <v>108</v>
      </c>
      <c r="CZ9" s="143" t="s">
        <v>108</v>
      </c>
      <c r="DA9" s="143" t="s">
        <v>108</v>
      </c>
      <c r="DB9" s="143" t="s">
        <v>108</v>
      </c>
      <c r="DC9" s="143" t="s">
        <v>108</v>
      </c>
      <c r="DD9" s="143" t="s">
        <v>108</v>
      </c>
      <c r="DE9" s="143" t="s">
        <v>108</v>
      </c>
      <c r="DF9" s="143" t="s">
        <v>108</v>
      </c>
      <c r="DG9" s="143" t="s">
        <v>108</v>
      </c>
      <c r="DH9" s="143" t="s">
        <v>108</v>
      </c>
      <c r="DI9" s="143" t="s">
        <v>108</v>
      </c>
      <c r="DJ9" s="143" t="s">
        <v>108</v>
      </c>
      <c r="DK9" s="143" t="s">
        <v>108</v>
      </c>
      <c r="DL9" s="143" t="s">
        <v>108</v>
      </c>
      <c r="DM9" s="143" t="s">
        <v>108</v>
      </c>
      <c r="DN9" s="143" t="s">
        <v>108</v>
      </c>
      <c r="DO9" s="143" t="s">
        <v>108</v>
      </c>
      <c r="DP9" s="143" t="s">
        <v>108</v>
      </c>
      <c r="DQ9" s="143" t="s">
        <v>108</v>
      </c>
      <c r="DR9" s="143" t="s">
        <v>108</v>
      </c>
      <c r="DS9" s="143" t="s">
        <v>108</v>
      </c>
      <c r="DT9" s="143" t="s">
        <v>108</v>
      </c>
      <c r="DU9" s="143" t="s">
        <v>108</v>
      </c>
      <c r="DV9" s="143" t="s">
        <v>108</v>
      </c>
      <c r="DW9" s="143" t="s">
        <v>108</v>
      </c>
      <c r="DX9" s="143" t="s">
        <v>108</v>
      </c>
      <c r="DY9" s="143" t="s">
        <v>108</v>
      </c>
      <c r="DZ9" s="143" t="s">
        <v>108</v>
      </c>
      <c r="EA9" s="143" t="s">
        <v>108</v>
      </c>
      <c r="EB9" s="143" t="s">
        <v>108</v>
      </c>
      <c r="EC9" s="143" t="s">
        <v>108</v>
      </c>
      <c r="ED9" s="143" t="s">
        <v>108</v>
      </c>
      <c r="EE9" s="143" t="s">
        <v>108</v>
      </c>
      <c r="EF9" s="143" t="s">
        <v>108</v>
      </c>
      <c r="EG9" s="143" t="s">
        <v>108</v>
      </c>
      <c r="EH9" s="143" t="s">
        <v>108</v>
      </c>
      <c r="EI9" s="143" t="s">
        <v>108</v>
      </c>
      <c r="EJ9" s="143" t="s">
        <v>108</v>
      </c>
      <c r="EK9" s="143" t="s">
        <v>108</v>
      </c>
      <c r="EL9" s="143" t="s">
        <v>108</v>
      </c>
      <c r="EM9" s="143" t="s">
        <v>108</v>
      </c>
      <c r="EN9" s="143" t="s">
        <v>108</v>
      </c>
      <c r="EO9" s="143" t="s">
        <v>108</v>
      </c>
      <c r="EP9" s="143" t="s">
        <v>108</v>
      </c>
      <c r="EQ9" s="143" t="s">
        <v>108</v>
      </c>
      <c r="ER9" s="143" t="s">
        <v>108</v>
      </c>
      <c r="ES9" s="143" t="s">
        <v>108</v>
      </c>
      <c r="ET9" s="143" t="s">
        <v>108</v>
      </c>
      <c r="EU9" s="143" t="s">
        <v>108</v>
      </c>
      <c r="EV9" s="143" t="s">
        <v>108</v>
      </c>
      <c r="EW9" s="143" t="s">
        <v>108</v>
      </c>
      <c r="EX9" s="143" t="s">
        <v>108</v>
      </c>
      <c r="EY9" s="143" t="s">
        <v>108</v>
      </c>
      <c r="EZ9" s="143" t="s">
        <v>108</v>
      </c>
      <c r="FA9" s="143" t="s">
        <v>108</v>
      </c>
      <c r="FB9" s="143" t="s">
        <v>108</v>
      </c>
      <c r="FC9" s="143" t="s">
        <v>108</v>
      </c>
      <c r="FD9" s="143" t="s">
        <v>108</v>
      </c>
      <c r="FE9" s="143" t="s">
        <v>108</v>
      </c>
      <c r="FF9" s="143" t="s">
        <v>108</v>
      </c>
      <c r="FG9" s="143" t="s">
        <v>108</v>
      </c>
      <c r="FH9" s="143" t="s">
        <v>108</v>
      </c>
      <c r="FI9" s="143" t="s">
        <v>108</v>
      </c>
      <c r="FJ9" s="143" t="s">
        <v>108</v>
      </c>
      <c r="FK9" s="143" t="s">
        <v>108</v>
      </c>
      <c r="FL9" s="143" t="s">
        <v>108</v>
      </c>
      <c r="FM9" s="143" t="s">
        <v>108</v>
      </c>
      <c r="FN9" s="143" t="s">
        <v>108</v>
      </c>
      <c r="FO9" s="143" t="s">
        <v>108</v>
      </c>
      <c r="FP9" s="143" t="s">
        <v>108</v>
      </c>
      <c r="FQ9" s="143" t="s">
        <v>108</v>
      </c>
      <c r="FR9" s="143" t="s">
        <v>108</v>
      </c>
      <c r="FS9" s="143" t="s">
        <v>108</v>
      </c>
      <c r="FT9" s="143" t="s">
        <v>108</v>
      </c>
      <c r="FU9" s="143" t="s">
        <v>108</v>
      </c>
      <c r="FV9" s="143" t="s">
        <v>108</v>
      </c>
      <c r="FW9" s="143" t="s">
        <v>108</v>
      </c>
      <c r="FX9" s="143" t="s">
        <v>108</v>
      </c>
      <c r="FY9" s="143" t="s">
        <v>108</v>
      </c>
      <c r="FZ9" s="143" t="s">
        <v>108</v>
      </c>
      <c r="GA9" s="143" t="s">
        <v>108</v>
      </c>
      <c r="GB9" s="143" t="s">
        <v>108</v>
      </c>
      <c r="GC9" s="143" t="s">
        <v>108</v>
      </c>
      <c r="GD9" s="143" t="s">
        <v>108</v>
      </c>
      <c r="GE9" s="143" t="s">
        <v>108</v>
      </c>
      <c r="GF9" s="143" t="s">
        <v>108</v>
      </c>
      <c r="GG9" s="143" t="s">
        <v>108</v>
      </c>
      <c r="GH9" s="143" t="s">
        <v>108</v>
      </c>
      <c r="GI9" s="143" t="s">
        <v>108</v>
      </c>
      <c r="GJ9" s="143" t="s">
        <v>108</v>
      </c>
      <c r="GK9" s="143" t="s">
        <v>108</v>
      </c>
      <c r="GL9" s="143" t="s">
        <v>108</v>
      </c>
      <c r="GM9" s="143" t="s">
        <v>108</v>
      </c>
      <c r="GN9" s="143" t="s">
        <v>108</v>
      </c>
      <c r="GO9" s="143" t="s">
        <v>108</v>
      </c>
      <c r="GP9" s="143" t="s">
        <v>108</v>
      </c>
      <c r="GQ9" s="143" t="s">
        <v>108</v>
      </c>
      <c r="GR9" s="143" t="s">
        <v>108</v>
      </c>
      <c r="GS9" s="143" t="s">
        <v>108</v>
      </c>
      <c r="GT9" s="143" t="s">
        <v>108</v>
      </c>
      <c r="GU9" s="143" t="s">
        <v>108</v>
      </c>
      <c r="GV9" s="143" t="s">
        <v>108</v>
      </c>
      <c r="GW9" s="143" t="s">
        <v>108</v>
      </c>
      <c r="GX9" s="143" t="s">
        <v>108</v>
      </c>
      <c r="GY9" s="143" t="s">
        <v>108</v>
      </c>
      <c r="GZ9" s="143" t="s">
        <v>108</v>
      </c>
      <c r="HA9" s="143" t="s">
        <v>108</v>
      </c>
      <c r="HB9" s="143" t="s">
        <v>108</v>
      </c>
      <c r="HC9" s="143" t="s">
        <v>108</v>
      </c>
      <c r="HD9" s="143" t="s">
        <v>108</v>
      </c>
      <c r="HE9" s="143" t="s">
        <v>108</v>
      </c>
      <c r="HF9" s="143" t="s">
        <v>108</v>
      </c>
    </row>
    <row r="10" spans="1:214" s="149" customFormat="1" ht="12" customHeight="1" x14ac:dyDescent="0.2">
      <c r="A10" s="7">
        <v>11</v>
      </c>
      <c r="B10" s="143" t="s">
        <v>108</v>
      </c>
      <c r="C10" s="143" t="s">
        <v>108</v>
      </c>
      <c r="D10" s="143" t="s">
        <v>108</v>
      </c>
      <c r="E10" s="143" t="s">
        <v>108</v>
      </c>
      <c r="F10" s="143" t="s">
        <v>108</v>
      </c>
      <c r="G10" s="143" t="s">
        <v>108</v>
      </c>
      <c r="H10" s="143" t="s">
        <v>108</v>
      </c>
      <c r="I10" s="143" t="s">
        <v>108</v>
      </c>
      <c r="J10" s="143" t="s">
        <v>108</v>
      </c>
      <c r="K10" s="143" t="s">
        <v>108</v>
      </c>
      <c r="L10" s="143" t="s">
        <v>108</v>
      </c>
      <c r="M10" s="143" t="s">
        <v>108</v>
      </c>
      <c r="N10" s="143" t="s">
        <v>108</v>
      </c>
      <c r="O10" s="143" t="s">
        <v>108</v>
      </c>
      <c r="P10" s="143" t="s">
        <v>108</v>
      </c>
      <c r="Q10" s="143" t="s">
        <v>108</v>
      </c>
      <c r="R10" s="143" t="s">
        <v>108</v>
      </c>
      <c r="S10" s="143" t="s">
        <v>108</v>
      </c>
      <c r="T10" s="143" t="s">
        <v>108</v>
      </c>
      <c r="U10" s="143" t="s">
        <v>108</v>
      </c>
      <c r="V10" s="143" t="s">
        <v>108</v>
      </c>
      <c r="W10" s="143" t="s">
        <v>108</v>
      </c>
      <c r="X10" s="143" t="s">
        <v>108</v>
      </c>
      <c r="Y10" s="143" t="s">
        <v>108</v>
      </c>
      <c r="Z10" s="143" t="s">
        <v>108</v>
      </c>
      <c r="AA10" s="143" t="s">
        <v>108</v>
      </c>
      <c r="AB10" s="143" t="s">
        <v>108</v>
      </c>
      <c r="AC10" s="143" t="s">
        <v>108</v>
      </c>
      <c r="AD10" s="143" t="s">
        <v>108</v>
      </c>
      <c r="AE10" s="143" t="s">
        <v>108</v>
      </c>
      <c r="AF10" s="143" t="s">
        <v>108</v>
      </c>
      <c r="AG10" s="143" t="s">
        <v>108</v>
      </c>
      <c r="AH10" s="143" t="s">
        <v>108</v>
      </c>
      <c r="AI10" s="143" t="s">
        <v>108</v>
      </c>
      <c r="AJ10" s="143" t="s">
        <v>108</v>
      </c>
      <c r="AK10" s="143" t="s">
        <v>108</v>
      </c>
      <c r="AL10" s="143" t="s">
        <v>108</v>
      </c>
      <c r="AM10" s="143" t="s">
        <v>108</v>
      </c>
      <c r="AN10" s="143" t="s">
        <v>108</v>
      </c>
      <c r="AO10" s="143" t="s">
        <v>108</v>
      </c>
      <c r="AP10" s="143" t="s">
        <v>108</v>
      </c>
      <c r="AQ10" s="143" t="s">
        <v>108</v>
      </c>
      <c r="AR10" s="143" t="s">
        <v>108</v>
      </c>
      <c r="AS10" s="143" t="s">
        <v>108</v>
      </c>
      <c r="AT10" s="143" t="s">
        <v>108</v>
      </c>
      <c r="AU10" s="143" t="s">
        <v>108</v>
      </c>
      <c r="AV10" s="143" t="s">
        <v>108</v>
      </c>
      <c r="AW10" s="143" t="s">
        <v>108</v>
      </c>
      <c r="AX10" s="143" t="s">
        <v>108</v>
      </c>
      <c r="AY10" s="143" t="s">
        <v>108</v>
      </c>
      <c r="AZ10" s="143" t="s">
        <v>108</v>
      </c>
      <c r="BA10" s="143" t="s">
        <v>108</v>
      </c>
      <c r="BB10" s="143" t="s">
        <v>108</v>
      </c>
      <c r="BC10" s="143" t="s">
        <v>108</v>
      </c>
      <c r="BD10" s="143" t="s">
        <v>108</v>
      </c>
      <c r="BE10" s="143" t="s">
        <v>108</v>
      </c>
      <c r="BF10" s="143" t="s">
        <v>108</v>
      </c>
      <c r="BG10" s="143" t="s">
        <v>108</v>
      </c>
      <c r="BH10" s="143" t="s">
        <v>108</v>
      </c>
      <c r="BI10" s="143" t="s">
        <v>108</v>
      </c>
      <c r="BJ10" s="143" t="s">
        <v>108</v>
      </c>
      <c r="BK10" s="143" t="s">
        <v>108</v>
      </c>
      <c r="BL10" s="143" t="s">
        <v>108</v>
      </c>
      <c r="BM10" s="143" t="s">
        <v>108</v>
      </c>
      <c r="BN10" s="143" t="s">
        <v>108</v>
      </c>
      <c r="BO10" s="143" t="s">
        <v>108</v>
      </c>
      <c r="BP10" s="143" t="s">
        <v>108</v>
      </c>
      <c r="BQ10" s="143" t="s">
        <v>108</v>
      </c>
      <c r="BR10" s="143" t="s">
        <v>108</v>
      </c>
      <c r="BS10" s="143" t="s">
        <v>108</v>
      </c>
      <c r="BT10" s="143" t="s">
        <v>108</v>
      </c>
      <c r="BU10" s="143" t="s">
        <v>108</v>
      </c>
      <c r="BV10" s="143" t="s">
        <v>108</v>
      </c>
      <c r="BW10" s="143" t="s">
        <v>108</v>
      </c>
      <c r="BX10" s="143" t="s">
        <v>108</v>
      </c>
      <c r="BY10" s="143" t="s">
        <v>108</v>
      </c>
      <c r="BZ10" s="143" t="s">
        <v>108</v>
      </c>
      <c r="CA10" s="143" t="s">
        <v>108</v>
      </c>
      <c r="CB10" s="143" t="s">
        <v>108</v>
      </c>
      <c r="CC10" s="143" t="s">
        <v>108</v>
      </c>
      <c r="CD10" s="143" t="s">
        <v>108</v>
      </c>
      <c r="CE10" s="143" t="s">
        <v>108</v>
      </c>
      <c r="CF10" s="143" t="s">
        <v>108</v>
      </c>
      <c r="CG10" s="143" t="s">
        <v>108</v>
      </c>
      <c r="CH10" s="143" t="s">
        <v>108</v>
      </c>
      <c r="CI10" s="143" t="s">
        <v>108</v>
      </c>
      <c r="CJ10" s="143" t="s">
        <v>108</v>
      </c>
      <c r="CK10" s="143" t="s">
        <v>108</v>
      </c>
      <c r="CL10" s="143" t="s">
        <v>108</v>
      </c>
      <c r="CM10" s="143" t="s">
        <v>108</v>
      </c>
      <c r="CN10" s="143" t="s">
        <v>108</v>
      </c>
      <c r="CO10" s="143" t="s">
        <v>108</v>
      </c>
      <c r="CP10" s="143" t="s">
        <v>108</v>
      </c>
      <c r="CQ10" s="143" t="s">
        <v>108</v>
      </c>
      <c r="CR10" s="143" t="s">
        <v>108</v>
      </c>
      <c r="CS10" s="143" t="s">
        <v>108</v>
      </c>
      <c r="CT10" s="143" t="s">
        <v>108</v>
      </c>
      <c r="CU10" s="143" t="s">
        <v>108</v>
      </c>
      <c r="CV10" s="143" t="s">
        <v>108</v>
      </c>
      <c r="CW10" s="143" t="s">
        <v>108</v>
      </c>
      <c r="CX10" s="143" t="s">
        <v>108</v>
      </c>
      <c r="CY10" s="143" t="s">
        <v>108</v>
      </c>
      <c r="CZ10" s="143" t="s">
        <v>108</v>
      </c>
      <c r="DA10" s="143" t="s">
        <v>108</v>
      </c>
      <c r="DB10" s="143" t="s">
        <v>108</v>
      </c>
      <c r="DC10" s="143" t="s">
        <v>108</v>
      </c>
      <c r="DD10" s="143" t="s">
        <v>108</v>
      </c>
      <c r="DE10" s="143" t="s">
        <v>108</v>
      </c>
      <c r="DF10" s="143" t="s">
        <v>108</v>
      </c>
      <c r="DG10" s="143" t="s">
        <v>108</v>
      </c>
      <c r="DH10" s="143" t="s">
        <v>108</v>
      </c>
      <c r="DI10" s="143" t="s">
        <v>108</v>
      </c>
      <c r="DJ10" s="143" t="s">
        <v>108</v>
      </c>
      <c r="DK10" s="143" t="s">
        <v>108</v>
      </c>
      <c r="DL10" s="143" t="s">
        <v>108</v>
      </c>
      <c r="DM10" s="143" t="s">
        <v>108</v>
      </c>
      <c r="DN10" s="143" t="s">
        <v>108</v>
      </c>
      <c r="DO10" s="143" t="s">
        <v>108</v>
      </c>
      <c r="DP10" s="143" t="s">
        <v>108</v>
      </c>
      <c r="DQ10" s="143" t="s">
        <v>108</v>
      </c>
      <c r="DR10" s="143" t="s">
        <v>108</v>
      </c>
      <c r="DS10" s="143" t="s">
        <v>108</v>
      </c>
      <c r="DT10" s="143" t="s">
        <v>108</v>
      </c>
      <c r="DU10" s="143" t="s">
        <v>108</v>
      </c>
      <c r="DV10" s="143" t="s">
        <v>108</v>
      </c>
      <c r="DW10" s="143" t="s">
        <v>108</v>
      </c>
      <c r="DX10" s="143" t="s">
        <v>108</v>
      </c>
      <c r="DY10" s="143" t="s">
        <v>108</v>
      </c>
      <c r="DZ10" s="143" t="s">
        <v>108</v>
      </c>
      <c r="EA10" s="143" t="s">
        <v>108</v>
      </c>
      <c r="EB10" s="143" t="s">
        <v>108</v>
      </c>
      <c r="EC10" s="143" t="s">
        <v>108</v>
      </c>
      <c r="ED10" s="143" t="s">
        <v>108</v>
      </c>
      <c r="EE10" s="143" t="s">
        <v>108</v>
      </c>
      <c r="EF10" s="143" t="s">
        <v>108</v>
      </c>
      <c r="EG10" s="143" t="s">
        <v>108</v>
      </c>
      <c r="EH10" s="143" t="s">
        <v>108</v>
      </c>
      <c r="EI10" s="143" t="s">
        <v>108</v>
      </c>
      <c r="EJ10" s="143" t="s">
        <v>108</v>
      </c>
      <c r="EK10" s="143" t="s">
        <v>108</v>
      </c>
      <c r="EL10" s="143" t="s">
        <v>108</v>
      </c>
      <c r="EM10" s="143" t="s">
        <v>108</v>
      </c>
      <c r="EN10" s="143" t="s">
        <v>108</v>
      </c>
      <c r="EO10" s="143" t="s">
        <v>108</v>
      </c>
      <c r="EP10" s="143" t="s">
        <v>108</v>
      </c>
      <c r="EQ10" s="143" t="s">
        <v>108</v>
      </c>
      <c r="ER10" s="143" t="s">
        <v>108</v>
      </c>
      <c r="ES10" s="143" t="s">
        <v>108</v>
      </c>
      <c r="ET10" s="143" t="s">
        <v>108</v>
      </c>
      <c r="EU10" s="143" t="s">
        <v>108</v>
      </c>
      <c r="EV10" s="143" t="s">
        <v>108</v>
      </c>
      <c r="EW10" s="143" t="s">
        <v>108</v>
      </c>
      <c r="EX10" s="143" t="s">
        <v>108</v>
      </c>
      <c r="EY10" s="143" t="s">
        <v>108</v>
      </c>
      <c r="EZ10" s="143" t="s">
        <v>108</v>
      </c>
      <c r="FA10" s="143" t="s">
        <v>108</v>
      </c>
      <c r="FB10" s="143" t="s">
        <v>108</v>
      </c>
      <c r="FC10" s="143" t="s">
        <v>108</v>
      </c>
      <c r="FD10" s="143" t="s">
        <v>108</v>
      </c>
      <c r="FE10" s="143" t="s">
        <v>108</v>
      </c>
      <c r="FF10" s="143" t="s">
        <v>108</v>
      </c>
      <c r="FG10" s="143" t="s">
        <v>108</v>
      </c>
      <c r="FH10" s="143" t="s">
        <v>108</v>
      </c>
      <c r="FI10" s="143" t="s">
        <v>108</v>
      </c>
      <c r="FJ10" s="143" t="s">
        <v>108</v>
      </c>
      <c r="FK10" s="143" t="s">
        <v>108</v>
      </c>
      <c r="FL10" s="143" t="s">
        <v>108</v>
      </c>
      <c r="FM10" s="143" t="s">
        <v>108</v>
      </c>
      <c r="FN10" s="143" t="s">
        <v>108</v>
      </c>
      <c r="FO10" s="143" t="s">
        <v>108</v>
      </c>
      <c r="FP10" s="143" t="s">
        <v>108</v>
      </c>
      <c r="FQ10" s="143" t="s">
        <v>108</v>
      </c>
      <c r="FR10" s="143" t="s">
        <v>108</v>
      </c>
      <c r="FS10" s="143" t="s">
        <v>108</v>
      </c>
      <c r="FT10" s="143" t="s">
        <v>108</v>
      </c>
      <c r="FU10" s="143" t="s">
        <v>108</v>
      </c>
      <c r="FV10" s="143" t="s">
        <v>108</v>
      </c>
      <c r="FW10" s="143" t="s">
        <v>108</v>
      </c>
      <c r="FX10" s="143" t="s">
        <v>108</v>
      </c>
      <c r="FY10" s="143" t="s">
        <v>108</v>
      </c>
      <c r="FZ10" s="143" t="s">
        <v>108</v>
      </c>
      <c r="GA10" s="143" t="s">
        <v>108</v>
      </c>
      <c r="GB10" s="143" t="s">
        <v>108</v>
      </c>
      <c r="GC10" s="143" t="s">
        <v>108</v>
      </c>
      <c r="GD10" s="143" t="s">
        <v>108</v>
      </c>
      <c r="GE10" s="143" t="s">
        <v>108</v>
      </c>
      <c r="GF10" s="143" t="s">
        <v>108</v>
      </c>
      <c r="GG10" s="143" t="s">
        <v>108</v>
      </c>
      <c r="GH10" s="143" t="s">
        <v>108</v>
      </c>
      <c r="GI10" s="143" t="s">
        <v>108</v>
      </c>
      <c r="GJ10" s="143" t="s">
        <v>108</v>
      </c>
      <c r="GK10" s="143" t="s">
        <v>108</v>
      </c>
      <c r="GL10" s="143" t="s">
        <v>108</v>
      </c>
      <c r="GM10" s="143" t="s">
        <v>108</v>
      </c>
      <c r="GN10" s="143" t="s">
        <v>108</v>
      </c>
      <c r="GO10" s="143" t="s">
        <v>108</v>
      </c>
      <c r="GP10" s="143" t="s">
        <v>108</v>
      </c>
      <c r="GQ10" s="143" t="s">
        <v>108</v>
      </c>
      <c r="GR10" s="143" t="s">
        <v>108</v>
      </c>
      <c r="GS10" s="143" t="s">
        <v>108</v>
      </c>
      <c r="GT10" s="143" t="s">
        <v>108</v>
      </c>
      <c r="GU10" s="143" t="s">
        <v>108</v>
      </c>
      <c r="GV10" s="143" t="s">
        <v>108</v>
      </c>
      <c r="GW10" s="143" t="s">
        <v>108</v>
      </c>
      <c r="GX10" s="143" t="s">
        <v>108</v>
      </c>
      <c r="GY10" s="143" t="s">
        <v>108</v>
      </c>
      <c r="GZ10" s="143" t="s">
        <v>108</v>
      </c>
      <c r="HA10" s="143" t="s">
        <v>108</v>
      </c>
      <c r="HB10" s="143" t="s">
        <v>108</v>
      </c>
      <c r="HC10" s="143" t="s">
        <v>108</v>
      </c>
      <c r="HD10" s="143" t="s">
        <v>108</v>
      </c>
      <c r="HE10" s="143" t="s">
        <v>108</v>
      </c>
      <c r="HF10" s="143" t="s">
        <v>108</v>
      </c>
    </row>
    <row r="11" spans="1:214" s="1" customFormat="1" ht="12" customHeight="1" x14ac:dyDescent="0.2">
      <c r="A11" s="156">
        <v>12</v>
      </c>
      <c r="B11" s="157" t="s">
        <v>108</v>
      </c>
      <c r="C11" s="157" t="s">
        <v>108</v>
      </c>
      <c r="D11" s="157" t="s">
        <v>108</v>
      </c>
      <c r="E11" s="157" t="s">
        <v>108</v>
      </c>
      <c r="F11" s="157" t="s">
        <v>108</v>
      </c>
      <c r="G11" s="157" t="s">
        <v>108</v>
      </c>
      <c r="H11" s="157" t="s">
        <v>108</v>
      </c>
      <c r="I11" s="157" t="s">
        <v>108</v>
      </c>
      <c r="J11" s="157" t="s">
        <v>108</v>
      </c>
      <c r="K11" s="157" t="s">
        <v>108</v>
      </c>
      <c r="L11" s="157" t="s">
        <v>108</v>
      </c>
      <c r="M11" s="157" t="s">
        <v>108</v>
      </c>
      <c r="N11" s="157" t="s">
        <v>108</v>
      </c>
      <c r="O11" s="157" t="s">
        <v>108</v>
      </c>
      <c r="P11" s="157" t="s">
        <v>108</v>
      </c>
      <c r="Q11" s="157" t="s">
        <v>108</v>
      </c>
      <c r="R11" s="157" t="s">
        <v>108</v>
      </c>
      <c r="S11" s="157" t="s">
        <v>108</v>
      </c>
      <c r="T11" s="157" t="s">
        <v>108</v>
      </c>
      <c r="U11" s="157" t="s">
        <v>108</v>
      </c>
      <c r="V11" s="157" t="s">
        <v>108</v>
      </c>
      <c r="W11" s="157" t="s">
        <v>108</v>
      </c>
      <c r="X11" s="157" t="s">
        <v>108</v>
      </c>
      <c r="Y11" s="157" t="s">
        <v>108</v>
      </c>
      <c r="Z11" s="157" t="s">
        <v>108</v>
      </c>
      <c r="AA11" s="157" t="s">
        <v>108</v>
      </c>
      <c r="AB11" s="157" t="s">
        <v>108</v>
      </c>
      <c r="AC11" s="157" t="s">
        <v>108</v>
      </c>
      <c r="AD11" s="157" t="s">
        <v>108</v>
      </c>
      <c r="AE11" s="157" t="s">
        <v>108</v>
      </c>
      <c r="AF11" s="157" t="s">
        <v>108</v>
      </c>
      <c r="AG11" s="157" t="s">
        <v>108</v>
      </c>
      <c r="AH11" s="157" t="s">
        <v>108</v>
      </c>
      <c r="AI11" s="157" t="s">
        <v>108</v>
      </c>
      <c r="AJ11" s="157" t="s">
        <v>108</v>
      </c>
      <c r="AK11" s="157" t="s">
        <v>108</v>
      </c>
      <c r="AL11" s="157" t="s">
        <v>108</v>
      </c>
      <c r="AM11" s="157" t="s">
        <v>108</v>
      </c>
      <c r="AN11" s="157" t="s">
        <v>108</v>
      </c>
      <c r="AO11" s="157" t="s">
        <v>108</v>
      </c>
      <c r="AP11" s="157" t="s">
        <v>108</v>
      </c>
      <c r="AQ11" s="157" t="s">
        <v>108</v>
      </c>
      <c r="AR11" s="157" t="s">
        <v>108</v>
      </c>
      <c r="AS11" s="157" t="s">
        <v>108</v>
      </c>
      <c r="AT11" s="157" t="s">
        <v>108</v>
      </c>
      <c r="AU11" s="157" t="s">
        <v>108</v>
      </c>
      <c r="AV11" s="157" t="s">
        <v>108</v>
      </c>
      <c r="AW11" s="157" t="s">
        <v>108</v>
      </c>
      <c r="AX11" s="157" t="s">
        <v>108</v>
      </c>
      <c r="AY11" s="157" t="s">
        <v>108</v>
      </c>
      <c r="AZ11" s="157" t="s">
        <v>108</v>
      </c>
      <c r="BA11" s="157" t="s">
        <v>108</v>
      </c>
      <c r="BB11" s="157" t="s">
        <v>108</v>
      </c>
      <c r="BC11" s="157" t="s">
        <v>108</v>
      </c>
      <c r="BD11" s="157" t="s">
        <v>108</v>
      </c>
      <c r="BE11" s="157" t="s">
        <v>108</v>
      </c>
      <c r="BF11" s="157" t="s">
        <v>108</v>
      </c>
      <c r="BG11" s="157" t="s">
        <v>108</v>
      </c>
      <c r="BH11" s="157" t="s">
        <v>108</v>
      </c>
      <c r="BI11" s="157" t="s">
        <v>108</v>
      </c>
      <c r="BJ11" s="157" t="s">
        <v>108</v>
      </c>
      <c r="BK11" s="157" t="s">
        <v>108</v>
      </c>
      <c r="BL11" s="157" t="s">
        <v>108</v>
      </c>
      <c r="BM11" s="157" t="s">
        <v>108</v>
      </c>
      <c r="BN11" s="157" t="s">
        <v>108</v>
      </c>
      <c r="BO11" s="157" t="s">
        <v>108</v>
      </c>
      <c r="BP11" s="157" t="s">
        <v>108</v>
      </c>
      <c r="BQ11" s="157" t="s">
        <v>108</v>
      </c>
      <c r="BR11" s="157" t="s">
        <v>108</v>
      </c>
      <c r="BS11" s="157" t="s">
        <v>108</v>
      </c>
      <c r="BT11" s="157" t="s">
        <v>108</v>
      </c>
      <c r="BU11" s="157" t="s">
        <v>108</v>
      </c>
      <c r="BV11" s="157" t="s">
        <v>108</v>
      </c>
      <c r="BW11" s="157" t="s">
        <v>108</v>
      </c>
      <c r="BX11" s="157" t="s">
        <v>108</v>
      </c>
      <c r="BY11" s="157" t="s">
        <v>108</v>
      </c>
      <c r="BZ11" s="157" t="s">
        <v>108</v>
      </c>
      <c r="CA11" s="157" t="s">
        <v>108</v>
      </c>
      <c r="CB11" s="157" t="s">
        <v>108</v>
      </c>
      <c r="CC11" s="157" t="s">
        <v>108</v>
      </c>
      <c r="CD11" s="157" t="s">
        <v>108</v>
      </c>
      <c r="CE11" s="157" t="s">
        <v>108</v>
      </c>
      <c r="CF11" s="157" t="s">
        <v>108</v>
      </c>
      <c r="CG11" s="157" t="s">
        <v>108</v>
      </c>
      <c r="CH11" s="157" t="s">
        <v>108</v>
      </c>
      <c r="CI11" s="157" t="s">
        <v>108</v>
      </c>
      <c r="CJ11" s="157" t="s">
        <v>108</v>
      </c>
      <c r="CK11" s="157" t="s">
        <v>108</v>
      </c>
      <c r="CL11" s="157" t="s">
        <v>108</v>
      </c>
      <c r="CM11" s="157" t="s">
        <v>108</v>
      </c>
      <c r="CN11" s="157" t="s">
        <v>108</v>
      </c>
      <c r="CO11" s="157" t="s">
        <v>108</v>
      </c>
      <c r="CP11" s="157" t="s">
        <v>108</v>
      </c>
      <c r="CQ11" s="157" t="s">
        <v>108</v>
      </c>
      <c r="CR11" s="157" t="s">
        <v>108</v>
      </c>
      <c r="CS11" s="157" t="s">
        <v>108</v>
      </c>
      <c r="CT11" s="157" t="s">
        <v>108</v>
      </c>
      <c r="CU11" s="157" t="s">
        <v>108</v>
      </c>
      <c r="CV11" s="157" t="s">
        <v>108</v>
      </c>
      <c r="CW11" s="157" t="s">
        <v>108</v>
      </c>
      <c r="CX11" s="157" t="s">
        <v>108</v>
      </c>
      <c r="CY11" s="157" t="s">
        <v>108</v>
      </c>
      <c r="CZ11" s="157" t="s">
        <v>108</v>
      </c>
      <c r="DA11" s="157" t="s">
        <v>108</v>
      </c>
      <c r="DB11" s="157" t="s">
        <v>108</v>
      </c>
      <c r="DC11" s="157" t="s">
        <v>108</v>
      </c>
      <c r="DD11" s="157" t="s">
        <v>108</v>
      </c>
      <c r="DE11" s="157" t="s">
        <v>108</v>
      </c>
      <c r="DF11" s="157" t="s">
        <v>108</v>
      </c>
      <c r="DG11" s="157" t="s">
        <v>108</v>
      </c>
      <c r="DH11" s="157" t="s">
        <v>108</v>
      </c>
      <c r="DI11" s="157" t="s">
        <v>108</v>
      </c>
      <c r="DJ11" s="157" t="s">
        <v>108</v>
      </c>
      <c r="DK11" s="157" t="s">
        <v>108</v>
      </c>
      <c r="DL11" s="157" t="s">
        <v>108</v>
      </c>
      <c r="DM11" s="157" t="s">
        <v>108</v>
      </c>
      <c r="DN11" s="157" t="s">
        <v>108</v>
      </c>
      <c r="DO11" s="157" t="s">
        <v>108</v>
      </c>
      <c r="DP11" s="157" t="s">
        <v>108</v>
      </c>
      <c r="DQ11" s="157" t="s">
        <v>108</v>
      </c>
      <c r="DR11" s="157" t="s">
        <v>108</v>
      </c>
      <c r="DS11" s="157" t="s">
        <v>108</v>
      </c>
      <c r="DT11" s="157" t="s">
        <v>108</v>
      </c>
      <c r="DU11" s="157" t="s">
        <v>108</v>
      </c>
      <c r="DV11" s="157" t="s">
        <v>108</v>
      </c>
      <c r="DW11" s="157" t="s">
        <v>108</v>
      </c>
      <c r="DX11" s="157" t="s">
        <v>108</v>
      </c>
      <c r="DY11" s="157" t="s">
        <v>108</v>
      </c>
      <c r="DZ11" s="157" t="s">
        <v>108</v>
      </c>
      <c r="EA11" s="157" t="s">
        <v>108</v>
      </c>
      <c r="EB11" s="157" t="s">
        <v>108</v>
      </c>
      <c r="EC11" s="157" t="s">
        <v>108</v>
      </c>
      <c r="ED11" s="157" t="s">
        <v>108</v>
      </c>
      <c r="EE11" s="157" t="s">
        <v>108</v>
      </c>
      <c r="EF11" s="157" t="s">
        <v>108</v>
      </c>
      <c r="EG11" s="157" t="s">
        <v>108</v>
      </c>
      <c r="EH11" s="157" t="s">
        <v>108</v>
      </c>
      <c r="EI11" s="157" t="s">
        <v>108</v>
      </c>
      <c r="EJ11" s="157" t="s">
        <v>108</v>
      </c>
      <c r="EK11" s="157" t="s">
        <v>108</v>
      </c>
      <c r="EL11" s="157" t="s">
        <v>108</v>
      </c>
      <c r="EM11" s="157" t="s">
        <v>108</v>
      </c>
      <c r="EN11" s="157" t="s">
        <v>108</v>
      </c>
      <c r="EO11" s="157" t="s">
        <v>108</v>
      </c>
      <c r="EP11" s="157" t="s">
        <v>108</v>
      </c>
      <c r="EQ11" s="157" t="s">
        <v>108</v>
      </c>
      <c r="ER11" s="157" t="s">
        <v>108</v>
      </c>
      <c r="ES11" s="157" t="s">
        <v>108</v>
      </c>
      <c r="ET11" s="157" t="s">
        <v>108</v>
      </c>
      <c r="EU11" s="157" t="s">
        <v>108</v>
      </c>
      <c r="EV11" s="157" t="s">
        <v>108</v>
      </c>
      <c r="EW11" s="157" t="s">
        <v>108</v>
      </c>
      <c r="EX11" s="157" t="s">
        <v>108</v>
      </c>
      <c r="EY11" s="157" t="s">
        <v>108</v>
      </c>
      <c r="EZ11" s="157" t="s">
        <v>108</v>
      </c>
      <c r="FA11" s="157" t="s">
        <v>108</v>
      </c>
      <c r="FB11" s="157" t="s">
        <v>108</v>
      </c>
      <c r="FC11" s="157" t="s">
        <v>108</v>
      </c>
      <c r="FD11" s="157" t="s">
        <v>108</v>
      </c>
      <c r="FE11" s="157" t="s">
        <v>108</v>
      </c>
      <c r="FF11" s="157" t="s">
        <v>108</v>
      </c>
      <c r="FG11" s="157" t="s">
        <v>108</v>
      </c>
      <c r="FH11" s="157" t="s">
        <v>108</v>
      </c>
      <c r="FI11" s="157" t="s">
        <v>108</v>
      </c>
      <c r="FJ11" s="157" t="s">
        <v>108</v>
      </c>
      <c r="FK11" s="157" t="s">
        <v>108</v>
      </c>
      <c r="FL11" s="157" t="s">
        <v>108</v>
      </c>
      <c r="FM11" s="157" t="s">
        <v>108</v>
      </c>
      <c r="FN11" s="157" t="s">
        <v>108</v>
      </c>
      <c r="FO11" s="157" t="s">
        <v>108</v>
      </c>
      <c r="FP11" s="157" t="s">
        <v>108</v>
      </c>
      <c r="FQ11" s="157" t="s">
        <v>108</v>
      </c>
      <c r="FR11" s="157" t="s">
        <v>108</v>
      </c>
      <c r="FS11" s="157" t="s">
        <v>108</v>
      </c>
      <c r="FT11" s="157" t="s">
        <v>108</v>
      </c>
      <c r="FU11" s="157" t="s">
        <v>108</v>
      </c>
      <c r="FV11" s="157" t="s">
        <v>108</v>
      </c>
      <c r="FW11" s="157" t="s">
        <v>108</v>
      </c>
      <c r="FX11" s="157" t="s">
        <v>108</v>
      </c>
      <c r="FY11" s="157" t="s">
        <v>108</v>
      </c>
      <c r="FZ11" s="157" t="s">
        <v>108</v>
      </c>
      <c r="GA11" s="157" t="s">
        <v>108</v>
      </c>
      <c r="GB11" s="157" t="s">
        <v>108</v>
      </c>
      <c r="GC11" s="157" t="s">
        <v>108</v>
      </c>
      <c r="GD11" s="157" t="s">
        <v>108</v>
      </c>
      <c r="GE11" s="157" t="s">
        <v>108</v>
      </c>
      <c r="GF11" s="157" t="s">
        <v>108</v>
      </c>
      <c r="GG11" s="157" t="s">
        <v>108</v>
      </c>
      <c r="GH11" s="157" t="s">
        <v>108</v>
      </c>
      <c r="GI11" s="157" t="s">
        <v>108</v>
      </c>
      <c r="GJ11" s="157" t="s">
        <v>108</v>
      </c>
      <c r="GK11" s="157" t="s">
        <v>108</v>
      </c>
      <c r="GL11" s="157" t="s">
        <v>108</v>
      </c>
      <c r="GM11" s="157" t="s">
        <v>108</v>
      </c>
      <c r="GN11" s="157" t="s">
        <v>108</v>
      </c>
      <c r="GO11" s="157" t="s">
        <v>108</v>
      </c>
      <c r="GP11" s="157" t="s">
        <v>108</v>
      </c>
      <c r="GQ11" s="157" t="s">
        <v>108</v>
      </c>
      <c r="GR11" s="157" t="s">
        <v>108</v>
      </c>
      <c r="GS11" s="157" t="s">
        <v>108</v>
      </c>
      <c r="GT11" s="157" t="s">
        <v>108</v>
      </c>
      <c r="GU11" s="157" t="s">
        <v>108</v>
      </c>
      <c r="GV11" s="157" t="s">
        <v>108</v>
      </c>
      <c r="GW11" s="157" t="s">
        <v>108</v>
      </c>
      <c r="GX11" s="157" t="s">
        <v>108</v>
      </c>
      <c r="GY11" s="157" t="s">
        <v>108</v>
      </c>
      <c r="GZ11" s="157" t="s">
        <v>108</v>
      </c>
      <c r="HA11" s="157" t="s">
        <v>108</v>
      </c>
      <c r="HB11" s="157" t="s">
        <v>108</v>
      </c>
      <c r="HC11" s="157" t="s">
        <v>108</v>
      </c>
      <c r="HD11" s="157" t="s">
        <v>108</v>
      </c>
      <c r="HE11" s="157" t="s">
        <v>108</v>
      </c>
      <c r="HF11" s="157" t="s">
        <v>108</v>
      </c>
    </row>
    <row r="12" spans="1:214" s="147" customFormat="1" ht="12" customHeight="1" x14ac:dyDescent="0.2">
      <c r="A12" s="7">
        <v>16</v>
      </c>
      <c r="B12" s="143" t="s">
        <v>108</v>
      </c>
      <c r="C12" s="143" t="s">
        <v>108</v>
      </c>
      <c r="D12" s="143" t="s">
        <v>108</v>
      </c>
      <c r="E12" s="143" t="s">
        <v>108</v>
      </c>
      <c r="F12" s="143" t="s">
        <v>108</v>
      </c>
      <c r="G12" s="143" t="s">
        <v>108</v>
      </c>
      <c r="H12" s="143" t="s">
        <v>108</v>
      </c>
      <c r="I12" s="143" t="s">
        <v>108</v>
      </c>
      <c r="J12" s="143" t="s">
        <v>108</v>
      </c>
      <c r="K12" s="143" t="s">
        <v>108</v>
      </c>
      <c r="L12" s="143" t="s">
        <v>108</v>
      </c>
      <c r="M12" s="143" t="s">
        <v>108</v>
      </c>
      <c r="N12" s="143" t="s">
        <v>108</v>
      </c>
      <c r="O12" s="143" t="s">
        <v>108</v>
      </c>
      <c r="P12" s="143" t="s">
        <v>108</v>
      </c>
      <c r="Q12" s="143" t="s">
        <v>108</v>
      </c>
      <c r="R12" s="143" t="s">
        <v>108</v>
      </c>
      <c r="S12" s="143" t="s">
        <v>108</v>
      </c>
      <c r="T12" s="143" t="s">
        <v>108</v>
      </c>
      <c r="U12" s="143" t="s">
        <v>108</v>
      </c>
      <c r="V12" s="143" t="s">
        <v>108</v>
      </c>
      <c r="W12" s="143" t="s">
        <v>108</v>
      </c>
      <c r="X12" s="143" t="s">
        <v>108</v>
      </c>
      <c r="Y12" s="143" t="s">
        <v>108</v>
      </c>
      <c r="Z12" s="143" t="s">
        <v>108</v>
      </c>
      <c r="AA12" s="143" t="s">
        <v>108</v>
      </c>
      <c r="AB12" s="143" t="s">
        <v>108</v>
      </c>
      <c r="AC12" s="143" t="s">
        <v>108</v>
      </c>
      <c r="AD12" s="143" t="s">
        <v>108</v>
      </c>
      <c r="AE12" s="143" t="s">
        <v>108</v>
      </c>
      <c r="AF12" s="143" t="s">
        <v>108</v>
      </c>
      <c r="AG12" s="143" t="s">
        <v>108</v>
      </c>
      <c r="AH12" s="143" t="s">
        <v>108</v>
      </c>
      <c r="AI12" s="143" t="s">
        <v>108</v>
      </c>
      <c r="AJ12" s="143" t="s">
        <v>108</v>
      </c>
      <c r="AK12" s="143" t="s">
        <v>108</v>
      </c>
      <c r="AL12" s="143" t="s">
        <v>108</v>
      </c>
      <c r="AM12" s="143" t="s">
        <v>108</v>
      </c>
      <c r="AN12" s="143" t="s">
        <v>108</v>
      </c>
      <c r="AO12" s="143" t="s">
        <v>108</v>
      </c>
      <c r="AP12" s="143" t="s">
        <v>108</v>
      </c>
      <c r="AQ12" s="143" t="s">
        <v>108</v>
      </c>
      <c r="AR12" s="143" t="s">
        <v>108</v>
      </c>
      <c r="AS12" s="143" t="s">
        <v>108</v>
      </c>
      <c r="AT12" s="143" t="s">
        <v>108</v>
      </c>
      <c r="AU12" s="143" t="s">
        <v>108</v>
      </c>
      <c r="AV12" s="143" t="s">
        <v>108</v>
      </c>
      <c r="AW12" s="143" t="s">
        <v>108</v>
      </c>
      <c r="AX12" s="143" t="s">
        <v>108</v>
      </c>
      <c r="AY12" s="143" t="s">
        <v>108</v>
      </c>
      <c r="AZ12" s="143" t="s">
        <v>108</v>
      </c>
      <c r="BA12" s="143" t="s">
        <v>108</v>
      </c>
      <c r="BB12" s="143" t="s">
        <v>108</v>
      </c>
      <c r="BC12" s="143" t="s">
        <v>108</v>
      </c>
      <c r="BD12" s="143" t="s">
        <v>108</v>
      </c>
      <c r="BE12" s="143" t="s">
        <v>108</v>
      </c>
      <c r="BF12" s="143" t="s">
        <v>108</v>
      </c>
      <c r="BG12" s="143" t="s">
        <v>108</v>
      </c>
      <c r="BH12" s="143" t="s">
        <v>108</v>
      </c>
      <c r="BI12" s="143" t="s">
        <v>108</v>
      </c>
      <c r="BJ12" s="143" t="s">
        <v>108</v>
      </c>
      <c r="BK12" s="143" t="s">
        <v>108</v>
      </c>
      <c r="BL12" s="143" t="s">
        <v>108</v>
      </c>
      <c r="BM12" s="143" t="s">
        <v>108</v>
      </c>
      <c r="BN12" s="143" t="s">
        <v>108</v>
      </c>
      <c r="BO12" s="143" t="s">
        <v>108</v>
      </c>
      <c r="BP12" s="143" t="s">
        <v>108</v>
      </c>
      <c r="BQ12" s="143" t="s">
        <v>108</v>
      </c>
      <c r="BR12" s="143" t="s">
        <v>108</v>
      </c>
      <c r="BS12" s="143" t="s">
        <v>108</v>
      </c>
      <c r="BT12" s="143" t="s">
        <v>108</v>
      </c>
      <c r="BU12" s="143" t="s">
        <v>108</v>
      </c>
      <c r="BV12" s="143" t="s">
        <v>108</v>
      </c>
      <c r="BW12" s="143" t="s">
        <v>108</v>
      </c>
      <c r="BX12" s="143" t="s">
        <v>108</v>
      </c>
      <c r="BY12" s="143" t="s">
        <v>108</v>
      </c>
      <c r="BZ12" s="143" t="s">
        <v>108</v>
      </c>
      <c r="CA12" s="143" t="s">
        <v>108</v>
      </c>
      <c r="CB12" s="143" t="s">
        <v>108</v>
      </c>
      <c r="CC12" s="143" t="s">
        <v>108</v>
      </c>
      <c r="CD12" s="143" t="s">
        <v>108</v>
      </c>
      <c r="CE12" s="143" t="s">
        <v>108</v>
      </c>
      <c r="CF12" s="143" t="s">
        <v>108</v>
      </c>
      <c r="CG12" s="143" t="s">
        <v>108</v>
      </c>
      <c r="CH12" s="143" t="s">
        <v>108</v>
      </c>
      <c r="CI12" s="143" t="s">
        <v>108</v>
      </c>
      <c r="CJ12" s="143" t="s">
        <v>108</v>
      </c>
      <c r="CK12" s="143" t="s">
        <v>108</v>
      </c>
      <c r="CL12" s="143" t="s">
        <v>108</v>
      </c>
      <c r="CM12" s="143" t="s">
        <v>108</v>
      </c>
      <c r="CN12" s="143" t="s">
        <v>108</v>
      </c>
      <c r="CO12" s="143" t="s">
        <v>108</v>
      </c>
      <c r="CP12" s="143" t="s">
        <v>108</v>
      </c>
      <c r="CQ12" s="143" t="s">
        <v>108</v>
      </c>
      <c r="CR12" s="143" t="s">
        <v>108</v>
      </c>
      <c r="CS12" s="143" t="s">
        <v>108</v>
      </c>
      <c r="CT12" s="143" t="s">
        <v>108</v>
      </c>
      <c r="CU12" s="143" t="s">
        <v>108</v>
      </c>
      <c r="CV12" s="143" t="s">
        <v>108</v>
      </c>
      <c r="CW12" s="143" t="s">
        <v>108</v>
      </c>
      <c r="CX12" s="143" t="s">
        <v>108</v>
      </c>
      <c r="CY12" s="143" t="s">
        <v>108</v>
      </c>
      <c r="CZ12" s="143" t="s">
        <v>108</v>
      </c>
      <c r="DA12" s="143" t="s">
        <v>108</v>
      </c>
      <c r="DB12" s="143" t="s">
        <v>108</v>
      </c>
      <c r="DC12" s="143" t="s">
        <v>108</v>
      </c>
      <c r="DD12" s="143" t="s">
        <v>108</v>
      </c>
      <c r="DE12" s="143" t="s">
        <v>108</v>
      </c>
      <c r="DF12" s="143" t="s">
        <v>108</v>
      </c>
      <c r="DG12" s="143" t="s">
        <v>108</v>
      </c>
      <c r="DH12" s="143" t="s">
        <v>108</v>
      </c>
      <c r="DI12" s="143" t="s">
        <v>108</v>
      </c>
      <c r="DJ12" s="143" t="s">
        <v>108</v>
      </c>
      <c r="DK12" s="143" t="s">
        <v>108</v>
      </c>
      <c r="DL12" s="143" t="s">
        <v>108</v>
      </c>
      <c r="DM12" s="143" t="s">
        <v>108</v>
      </c>
      <c r="DN12" s="143" t="s">
        <v>108</v>
      </c>
      <c r="DO12" s="143" t="s">
        <v>108</v>
      </c>
      <c r="DP12" s="143" t="s">
        <v>108</v>
      </c>
      <c r="DQ12" s="143" t="s">
        <v>108</v>
      </c>
      <c r="DR12" s="143" t="s">
        <v>108</v>
      </c>
      <c r="DS12" s="143" t="s">
        <v>108</v>
      </c>
      <c r="DT12" s="143" t="s">
        <v>108</v>
      </c>
      <c r="DU12" s="143" t="s">
        <v>108</v>
      </c>
      <c r="DV12" s="143" t="s">
        <v>108</v>
      </c>
      <c r="DW12" s="143" t="s">
        <v>108</v>
      </c>
      <c r="DX12" s="143" t="s">
        <v>108</v>
      </c>
      <c r="DY12" s="143" t="s">
        <v>108</v>
      </c>
      <c r="DZ12" s="143" t="s">
        <v>108</v>
      </c>
      <c r="EA12" s="143" t="s">
        <v>108</v>
      </c>
      <c r="EB12" s="143" t="s">
        <v>108</v>
      </c>
      <c r="EC12" s="143" t="s">
        <v>108</v>
      </c>
      <c r="ED12" s="143" t="s">
        <v>108</v>
      </c>
      <c r="EE12" s="143" t="s">
        <v>108</v>
      </c>
      <c r="EF12" s="143" t="s">
        <v>108</v>
      </c>
      <c r="EG12" s="143" t="s">
        <v>108</v>
      </c>
      <c r="EH12" s="143" t="s">
        <v>108</v>
      </c>
      <c r="EI12" s="143" t="s">
        <v>108</v>
      </c>
      <c r="EJ12" s="143" t="s">
        <v>108</v>
      </c>
      <c r="EK12" s="143" t="s">
        <v>108</v>
      </c>
      <c r="EL12" s="143" t="s">
        <v>108</v>
      </c>
      <c r="EM12" s="143" t="s">
        <v>108</v>
      </c>
      <c r="EN12" s="143" t="s">
        <v>108</v>
      </c>
      <c r="EO12" s="143" t="s">
        <v>108</v>
      </c>
      <c r="EP12" s="143" t="s">
        <v>108</v>
      </c>
      <c r="EQ12" s="143" t="s">
        <v>108</v>
      </c>
      <c r="ER12" s="143" t="s">
        <v>108</v>
      </c>
      <c r="ES12" s="143" t="s">
        <v>108</v>
      </c>
      <c r="ET12" s="143" t="s">
        <v>108</v>
      </c>
      <c r="EU12" s="143" t="s">
        <v>108</v>
      </c>
      <c r="EV12" s="143" t="s">
        <v>108</v>
      </c>
      <c r="EW12" s="143" t="s">
        <v>108</v>
      </c>
      <c r="EX12" s="143" t="s">
        <v>108</v>
      </c>
      <c r="EY12" s="143" t="s">
        <v>108</v>
      </c>
      <c r="EZ12" s="143" t="s">
        <v>108</v>
      </c>
      <c r="FA12" s="143" t="s">
        <v>108</v>
      </c>
      <c r="FB12" s="143" t="s">
        <v>108</v>
      </c>
      <c r="FC12" s="143" t="s">
        <v>108</v>
      </c>
      <c r="FD12" s="143" t="s">
        <v>108</v>
      </c>
      <c r="FE12" s="143" t="s">
        <v>108</v>
      </c>
      <c r="FF12" s="143" t="s">
        <v>108</v>
      </c>
      <c r="FG12" s="143" t="s">
        <v>108</v>
      </c>
      <c r="FH12" s="143" t="s">
        <v>108</v>
      </c>
      <c r="FI12" s="143" t="s">
        <v>108</v>
      </c>
      <c r="FJ12" s="143" t="s">
        <v>108</v>
      </c>
      <c r="FK12" s="143" t="s">
        <v>108</v>
      </c>
      <c r="FL12" s="143" t="s">
        <v>108</v>
      </c>
      <c r="FM12" s="143" t="s">
        <v>108</v>
      </c>
      <c r="FN12" s="143" t="s">
        <v>108</v>
      </c>
      <c r="FO12" s="143" t="s">
        <v>108</v>
      </c>
      <c r="FP12" s="143" t="s">
        <v>108</v>
      </c>
      <c r="FQ12" s="143" t="s">
        <v>108</v>
      </c>
      <c r="FR12" s="143" t="s">
        <v>108</v>
      </c>
      <c r="FS12" s="143" t="s">
        <v>108</v>
      </c>
      <c r="FT12" s="143" t="s">
        <v>108</v>
      </c>
      <c r="FU12" s="143" t="s">
        <v>108</v>
      </c>
      <c r="FV12" s="143" t="s">
        <v>108</v>
      </c>
      <c r="FW12" s="143" t="s">
        <v>108</v>
      </c>
      <c r="FX12" s="143" t="s">
        <v>108</v>
      </c>
      <c r="FY12" s="143" t="s">
        <v>108</v>
      </c>
      <c r="FZ12" s="143" t="s">
        <v>108</v>
      </c>
      <c r="GA12" s="143" t="s">
        <v>108</v>
      </c>
      <c r="GB12" s="143" t="s">
        <v>108</v>
      </c>
      <c r="GC12" s="143" t="s">
        <v>108</v>
      </c>
      <c r="GD12" s="143" t="s">
        <v>108</v>
      </c>
      <c r="GE12" s="143" t="s">
        <v>108</v>
      </c>
      <c r="GF12" s="143" t="s">
        <v>108</v>
      </c>
      <c r="GG12" s="143" t="s">
        <v>108</v>
      </c>
      <c r="GH12" s="143" t="s">
        <v>108</v>
      </c>
      <c r="GI12" s="143" t="s">
        <v>108</v>
      </c>
      <c r="GJ12" s="143" t="s">
        <v>108</v>
      </c>
      <c r="GK12" s="143" t="s">
        <v>108</v>
      </c>
      <c r="GL12" s="143" t="s">
        <v>108</v>
      </c>
      <c r="GM12" s="143" t="s">
        <v>108</v>
      </c>
      <c r="GN12" s="143" t="s">
        <v>108</v>
      </c>
      <c r="GO12" s="143" t="s">
        <v>108</v>
      </c>
      <c r="GP12" s="143" t="s">
        <v>108</v>
      </c>
      <c r="GQ12" s="143" t="s">
        <v>108</v>
      </c>
      <c r="GR12" s="143" t="s">
        <v>108</v>
      </c>
      <c r="GS12" s="143" t="s">
        <v>108</v>
      </c>
      <c r="GT12" s="143" t="s">
        <v>108</v>
      </c>
      <c r="GU12" s="143" t="s">
        <v>108</v>
      </c>
      <c r="GV12" s="143" t="s">
        <v>108</v>
      </c>
      <c r="GW12" s="143" t="s">
        <v>108</v>
      </c>
      <c r="GX12" s="143" t="s">
        <v>108</v>
      </c>
      <c r="GY12" s="143" t="s">
        <v>108</v>
      </c>
      <c r="GZ12" s="143" t="s">
        <v>108</v>
      </c>
      <c r="HA12" s="143" t="s">
        <v>108</v>
      </c>
      <c r="HB12" s="143" t="s">
        <v>108</v>
      </c>
      <c r="HC12" s="143" t="s">
        <v>108</v>
      </c>
      <c r="HD12" s="143" t="s">
        <v>108</v>
      </c>
      <c r="HE12" s="143" t="s">
        <v>108</v>
      </c>
      <c r="HF12" s="143" t="s">
        <v>108</v>
      </c>
    </row>
    <row r="13" spans="1:214" s="106" customFormat="1" ht="12" customHeight="1" x14ac:dyDescent="0.2">
      <c r="A13" s="8">
        <v>18</v>
      </c>
      <c r="B13" s="143" t="s">
        <v>108</v>
      </c>
      <c r="C13" s="143" t="s">
        <v>108</v>
      </c>
      <c r="D13" s="143" t="s">
        <v>108</v>
      </c>
      <c r="E13" s="143" t="s">
        <v>108</v>
      </c>
      <c r="F13" s="143" t="s">
        <v>108</v>
      </c>
      <c r="G13" s="143" t="s">
        <v>108</v>
      </c>
      <c r="H13" s="143" t="s">
        <v>108</v>
      </c>
      <c r="I13" s="143" t="s">
        <v>108</v>
      </c>
      <c r="J13" s="143" t="s">
        <v>108</v>
      </c>
      <c r="K13" s="143" t="s">
        <v>108</v>
      </c>
      <c r="L13" s="143" t="s">
        <v>108</v>
      </c>
      <c r="M13" s="143" t="s">
        <v>108</v>
      </c>
      <c r="N13" s="143" t="s">
        <v>108</v>
      </c>
      <c r="O13" s="143" t="s">
        <v>108</v>
      </c>
      <c r="P13" s="143" t="s">
        <v>108</v>
      </c>
      <c r="Q13" s="143" t="s">
        <v>108</v>
      </c>
      <c r="R13" s="143" t="s">
        <v>108</v>
      </c>
      <c r="S13" s="143" t="s">
        <v>108</v>
      </c>
      <c r="T13" s="143" t="s">
        <v>108</v>
      </c>
      <c r="U13" s="143" t="s">
        <v>108</v>
      </c>
      <c r="V13" s="143" t="s">
        <v>108</v>
      </c>
      <c r="W13" s="143" t="s">
        <v>108</v>
      </c>
      <c r="X13" s="143" t="s">
        <v>108</v>
      </c>
      <c r="Y13" s="143" t="s">
        <v>108</v>
      </c>
      <c r="Z13" s="143" t="s">
        <v>108</v>
      </c>
      <c r="AA13" s="143" t="s">
        <v>108</v>
      </c>
      <c r="AB13" s="143" t="s">
        <v>108</v>
      </c>
      <c r="AC13" s="143" t="s">
        <v>108</v>
      </c>
      <c r="AD13" s="143" t="s">
        <v>108</v>
      </c>
      <c r="AE13" s="143" t="s">
        <v>108</v>
      </c>
      <c r="AF13" s="143" t="s">
        <v>108</v>
      </c>
      <c r="AG13" s="143" t="s">
        <v>108</v>
      </c>
      <c r="AH13" s="143" t="s">
        <v>108</v>
      </c>
      <c r="AI13" s="143" t="s">
        <v>108</v>
      </c>
      <c r="AJ13" s="143" t="s">
        <v>108</v>
      </c>
      <c r="AK13" s="143" t="s">
        <v>108</v>
      </c>
      <c r="AL13" s="143" t="s">
        <v>108</v>
      </c>
      <c r="AM13" s="143" t="s">
        <v>108</v>
      </c>
      <c r="AN13" s="143" t="s">
        <v>108</v>
      </c>
      <c r="AO13" s="143" t="s">
        <v>108</v>
      </c>
      <c r="AP13" s="143" t="s">
        <v>108</v>
      </c>
      <c r="AQ13" s="143" t="s">
        <v>108</v>
      </c>
      <c r="AR13" s="143" t="s">
        <v>108</v>
      </c>
      <c r="AS13" s="143" t="s">
        <v>108</v>
      </c>
      <c r="AT13" s="143" t="s">
        <v>108</v>
      </c>
      <c r="AU13" s="143" t="s">
        <v>108</v>
      </c>
      <c r="AV13" s="143" t="s">
        <v>108</v>
      </c>
      <c r="AW13" s="143" t="s">
        <v>108</v>
      </c>
      <c r="AX13" s="143" t="s">
        <v>108</v>
      </c>
      <c r="AY13" s="143" t="s">
        <v>108</v>
      </c>
      <c r="AZ13" s="143" t="s">
        <v>108</v>
      </c>
      <c r="BA13" s="143" t="s">
        <v>108</v>
      </c>
      <c r="BB13" s="143" t="s">
        <v>108</v>
      </c>
      <c r="BC13" s="143" t="s">
        <v>108</v>
      </c>
      <c r="BD13" s="143" t="s">
        <v>108</v>
      </c>
      <c r="BE13" s="143" t="s">
        <v>108</v>
      </c>
      <c r="BF13" s="143" t="s">
        <v>108</v>
      </c>
      <c r="BG13" s="143" t="s">
        <v>108</v>
      </c>
      <c r="BH13" s="143" t="s">
        <v>108</v>
      </c>
      <c r="BI13" s="143" t="s">
        <v>108</v>
      </c>
      <c r="BJ13" s="143" t="s">
        <v>108</v>
      </c>
      <c r="BK13" s="143" t="s">
        <v>108</v>
      </c>
      <c r="BL13" s="143" t="s">
        <v>108</v>
      </c>
      <c r="BM13" s="143" t="s">
        <v>108</v>
      </c>
      <c r="BN13" s="143" t="s">
        <v>108</v>
      </c>
      <c r="BO13" s="143" t="s">
        <v>108</v>
      </c>
      <c r="BP13" s="143" t="s">
        <v>108</v>
      </c>
      <c r="BQ13" s="143" t="s">
        <v>108</v>
      </c>
      <c r="BR13" s="143" t="s">
        <v>108</v>
      </c>
      <c r="BS13" s="143" t="s">
        <v>108</v>
      </c>
      <c r="BT13" s="143" t="s">
        <v>108</v>
      </c>
      <c r="BU13" s="143" t="s">
        <v>108</v>
      </c>
      <c r="BV13" s="143" t="s">
        <v>108</v>
      </c>
      <c r="BW13" s="143" t="s">
        <v>108</v>
      </c>
      <c r="BX13" s="143" t="s">
        <v>108</v>
      </c>
      <c r="BY13" s="143" t="s">
        <v>108</v>
      </c>
      <c r="BZ13" s="143" t="s">
        <v>108</v>
      </c>
      <c r="CA13" s="143" t="s">
        <v>108</v>
      </c>
      <c r="CB13" s="143" t="s">
        <v>108</v>
      </c>
      <c r="CC13" s="143" t="s">
        <v>108</v>
      </c>
      <c r="CD13" s="143" t="s">
        <v>108</v>
      </c>
      <c r="CE13" s="143" t="s">
        <v>108</v>
      </c>
      <c r="CF13" s="143" t="s">
        <v>108</v>
      </c>
      <c r="CG13" s="143" t="s">
        <v>108</v>
      </c>
      <c r="CH13" s="143" t="s">
        <v>108</v>
      </c>
      <c r="CI13" s="143" t="s">
        <v>108</v>
      </c>
      <c r="CJ13" s="143" t="s">
        <v>108</v>
      </c>
      <c r="CK13" s="143" t="s">
        <v>108</v>
      </c>
      <c r="CL13" s="143" t="s">
        <v>108</v>
      </c>
      <c r="CM13" s="143" t="s">
        <v>108</v>
      </c>
      <c r="CN13" s="143" t="s">
        <v>108</v>
      </c>
      <c r="CO13" s="143" t="s">
        <v>108</v>
      </c>
      <c r="CP13" s="143" t="s">
        <v>108</v>
      </c>
      <c r="CQ13" s="143" t="s">
        <v>108</v>
      </c>
      <c r="CR13" s="143" t="s">
        <v>108</v>
      </c>
      <c r="CS13" s="143" t="s">
        <v>108</v>
      </c>
      <c r="CT13" s="143" t="s">
        <v>108</v>
      </c>
      <c r="CU13" s="143" t="s">
        <v>108</v>
      </c>
      <c r="CV13" s="143" t="s">
        <v>108</v>
      </c>
      <c r="CW13" s="143" t="s">
        <v>108</v>
      </c>
      <c r="CX13" s="143" t="s">
        <v>108</v>
      </c>
      <c r="CY13" s="143" t="s">
        <v>108</v>
      </c>
      <c r="CZ13" s="143" t="s">
        <v>108</v>
      </c>
      <c r="DA13" s="143" t="s">
        <v>108</v>
      </c>
      <c r="DB13" s="143" t="s">
        <v>108</v>
      </c>
      <c r="DC13" s="143" t="s">
        <v>108</v>
      </c>
      <c r="DD13" s="143" t="s">
        <v>108</v>
      </c>
      <c r="DE13" s="143" t="s">
        <v>108</v>
      </c>
      <c r="DF13" s="143" t="s">
        <v>108</v>
      </c>
      <c r="DG13" s="143" t="s">
        <v>108</v>
      </c>
      <c r="DH13" s="143" t="s">
        <v>108</v>
      </c>
      <c r="DI13" s="143" t="s">
        <v>108</v>
      </c>
      <c r="DJ13" s="143" t="s">
        <v>108</v>
      </c>
      <c r="DK13" s="143" t="s">
        <v>108</v>
      </c>
      <c r="DL13" s="143" t="s">
        <v>108</v>
      </c>
      <c r="DM13" s="143" t="s">
        <v>108</v>
      </c>
      <c r="DN13" s="143" t="s">
        <v>108</v>
      </c>
      <c r="DO13" s="143" t="s">
        <v>108</v>
      </c>
      <c r="DP13" s="143" t="s">
        <v>108</v>
      </c>
      <c r="DQ13" s="143" t="s">
        <v>108</v>
      </c>
      <c r="DR13" s="143" t="s">
        <v>108</v>
      </c>
      <c r="DS13" s="143" t="s">
        <v>108</v>
      </c>
      <c r="DT13" s="143" t="s">
        <v>108</v>
      </c>
      <c r="DU13" s="143" t="s">
        <v>108</v>
      </c>
      <c r="DV13" s="143" t="s">
        <v>108</v>
      </c>
      <c r="DW13" s="143" t="s">
        <v>108</v>
      </c>
      <c r="DX13" s="143" t="s">
        <v>108</v>
      </c>
      <c r="DY13" s="143" t="s">
        <v>108</v>
      </c>
      <c r="DZ13" s="143" t="s">
        <v>108</v>
      </c>
      <c r="EA13" s="143" t="s">
        <v>108</v>
      </c>
      <c r="EB13" s="143" t="s">
        <v>108</v>
      </c>
      <c r="EC13" s="143" t="s">
        <v>108</v>
      </c>
      <c r="ED13" s="143" t="s">
        <v>108</v>
      </c>
      <c r="EE13" s="143" t="s">
        <v>108</v>
      </c>
      <c r="EF13" s="143" t="s">
        <v>108</v>
      </c>
      <c r="EG13" s="143" t="s">
        <v>108</v>
      </c>
      <c r="EH13" s="143" t="s">
        <v>108</v>
      </c>
      <c r="EI13" s="143" t="s">
        <v>108</v>
      </c>
      <c r="EJ13" s="143" t="s">
        <v>108</v>
      </c>
      <c r="EK13" s="143" t="s">
        <v>108</v>
      </c>
      <c r="EL13" s="143" t="s">
        <v>108</v>
      </c>
      <c r="EM13" s="143" t="s">
        <v>108</v>
      </c>
      <c r="EN13" s="143" t="s">
        <v>108</v>
      </c>
      <c r="EO13" s="143" t="s">
        <v>108</v>
      </c>
      <c r="EP13" s="143" t="s">
        <v>108</v>
      </c>
      <c r="EQ13" s="143" t="s">
        <v>108</v>
      </c>
      <c r="ER13" s="143" t="s">
        <v>108</v>
      </c>
      <c r="ES13" s="143" t="s">
        <v>108</v>
      </c>
      <c r="ET13" s="143" t="s">
        <v>108</v>
      </c>
      <c r="EU13" s="143" t="s">
        <v>108</v>
      </c>
      <c r="EV13" s="143" t="s">
        <v>108</v>
      </c>
      <c r="EW13" s="143" t="s">
        <v>108</v>
      </c>
      <c r="EX13" s="143" t="s">
        <v>108</v>
      </c>
      <c r="EY13" s="143" t="s">
        <v>108</v>
      </c>
      <c r="EZ13" s="143" t="s">
        <v>108</v>
      </c>
      <c r="FA13" s="143" t="s">
        <v>108</v>
      </c>
      <c r="FB13" s="143" t="s">
        <v>108</v>
      </c>
      <c r="FC13" s="143" t="s">
        <v>108</v>
      </c>
      <c r="FD13" s="143" t="s">
        <v>108</v>
      </c>
      <c r="FE13" s="143" t="s">
        <v>108</v>
      </c>
      <c r="FF13" s="143" t="s">
        <v>108</v>
      </c>
      <c r="FG13" s="143" t="s">
        <v>108</v>
      </c>
      <c r="FH13" s="143" t="s">
        <v>108</v>
      </c>
      <c r="FI13" s="143" t="s">
        <v>108</v>
      </c>
      <c r="FJ13" s="143" t="s">
        <v>108</v>
      </c>
      <c r="FK13" s="143" t="s">
        <v>108</v>
      </c>
      <c r="FL13" s="143" t="s">
        <v>108</v>
      </c>
      <c r="FM13" s="143" t="s">
        <v>108</v>
      </c>
      <c r="FN13" s="143" t="s">
        <v>108</v>
      </c>
      <c r="FO13" s="143" t="s">
        <v>108</v>
      </c>
      <c r="FP13" s="143" t="s">
        <v>108</v>
      </c>
      <c r="FQ13" s="143" t="s">
        <v>108</v>
      </c>
      <c r="FR13" s="143" t="s">
        <v>108</v>
      </c>
      <c r="FS13" s="143" t="s">
        <v>108</v>
      </c>
      <c r="FT13" s="143" t="s">
        <v>108</v>
      </c>
      <c r="FU13" s="143" t="s">
        <v>108</v>
      </c>
      <c r="FV13" s="143" t="s">
        <v>108</v>
      </c>
      <c r="FW13" s="143" t="s">
        <v>108</v>
      </c>
      <c r="FX13" s="143" t="s">
        <v>108</v>
      </c>
      <c r="FY13" s="143" t="s">
        <v>108</v>
      </c>
      <c r="FZ13" s="143" t="s">
        <v>108</v>
      </c>
      <c r="GA13" s="143" t="s">
        <v>108</v>
      </c>
      <c r="GB13" s="143" t="s">
        <v>108</v>
      </c>
      <c r="GC13" s="143" t="s">
        <v>108</v>
      </c>
      <c r="GD13" s="143" t="s">
        <v>108</v>
      </c>
      <c r="GE13" s="143" t="s">
        <v>108</v>
      </c>
      <c r="GF13" s="143" t="s">
        <v>108</v>
      </c>
      <c r="GG13" s="143" t="s">
        <v>108</v>
      </c>
      <c r="GH13" s="143" t="s">
        <v>108</v>
      </c>
      <c r="GI13" s="143" t="s">
        <v>108</v>
      </c>
      <c r="GJ13" s="143" t="s">
        <v>108</v>
      </c>
      <c r="GK13" s="143" t="s">
        <v>108</v>
      </c>
      <c r="GL13" s="143" t="s">
        <v>108</v>
      </c>
      <c r="GM13" s="143" t="s">
        <v>108</v>
      </c>
      <c r="GN13" s="143" t="s">
        <v>108</v>
      </c>
      <c r="GO13" s="143" t="s">
        <v>108</v>
      </c>
      <c r="GP13" s="143" t="s">
        <v>108</v>
      </c>
      <c r="GQ13" s="143" t="s">
        <v>108</v>
      </c>
      <c r="GR13" s="143" t="s">
        <v>108</v>
      </c>
      <c r="GS13" s="143" t="s">
        <v>108</v>
      </c>
      <c r="GT13" s="143" t="s">
        <v>108</v>
      </c>
      <c r="GU13" s="143" t="s">
        <v>108</v>
      </c>
      <c r="GV13" s="143" t="s">
        <v>108</v>
      </c>
      <c r="GW13" s="143" t="s">
        <v>108</v>
      </c>
      <c r="GX13" s="143" t="s">
        <v>108</v>
      </c>
      <c r="GY13" s="143" t="s">
        <v>108</v>
      </c>
      <c r="GZ13" s="143" t="s">
        <v>108</v>
      </c>
      <c r="HA13" s="143" t="s">
        <v>108</v>
      </c>
      <c r="HB13" s="143" t="s">
        <v>108</v>
      </c>
      <c r="HC13" s="143" t="s">
        <v>108</v>
      </c>
      <c r="HD13" s="143" t="s">
        <v>108</v>
      </c>
      <c r="HE13" s="143" t="s">
        <v>108</v>
      </c>
      <c r="HF13" s="143" t="s">
        <v>108</v>
      </c>
    </row>
    <row r="14" spans="1:214" s="106" customFormat="1" ht="12" customHeight="1" x14ac:dyDescent="0.2">
      <c r="A14" s="8">
        <v>20</v>
      </c>
      <c r="B14" s="144" t="s">
        <v>108</v>
      </c>
      <c r="C14" s="144" t="s">
        <v>108</v>
      </c>
      <c r="D14" s="144" t="s">
        <v>108</v>
      </c>
      <c r="E14" s="144" t="s">
        <v>108</v>
      </c>
      <c r="F14" s="144" t="s">
        <v>108</v>
      </c>
      <c r="G14" s="144" t="s">
        <v>108</v>
      </c>
      <c r="H14" s="144" t="s">
        <v>108</v>
      </c>
      <c r="I14" s="144" t="s">
        <v>108</v>
      </c>
      <c r="J14" s="144" t="s">
        <v>108</v>
      </c>
      <c r="K14" s="144" t="s">
        <v>108</v>
      </c>
      <c r="L14" s="144" t="s">
        <v>108</v>
      </c>
      <c r="M14" s="144" t="s">
        <v>108</v>
      </c>
      <c r="N14" s="144" t="s">
        <v>108</v>
      </c>
      <c r="O14" s="144" t="s">
        <v>108</v>
      </c>
      <c r="P14" s="144" t="s">
        <v>108</v>
      </c>
      <c r="Q14" s="144" t="s">
        <v>108</v>
      </c>
      <c r="R14" s="144" t="s">
        <v>108</v>
      </c>
      <c r="S14" s="144" t="s">
        <v>108</v>
      </c>
      <c r="T14" s="144" t="s">
        <v>108</v>
      </c>
      <c r="U14" s="144" t="s">
        <v>108</v>
      </c>
      <c r="V14" s="144" t="s">
        <v>108</v>
      </c>
      <c r="W14" s="144" t="s">
        <v>108</v>
      </c>
      <c r="X14" s="144" t="s">
        <v>108</v>
      </c>
      <c r="Y14" s="144" t="s">
        <v>108</v>
      </c>
      <c r="Z14" s="144" t="s">
        <v>108</v>
      </c>
      <c r="AA14" s="144" t="s">
        <v>108</v>
      </c>
      <c r="AB14" s="144" t="s">
        <v>108</v>
      </c>
      <c r="AC14" s="144" t="s">
        <v>108</v>
      </c>
      <c r="AD14" s="144" t="s">
        <v>108</v>
      </c>
      <c r="AE14" s="144" t="s">
        <v>108</v>
      </c>
      <c r="AF14" s="144" t="s">
        <v>108</v>
      </c>
      <c r="AG14" s="144" t="s">
        <v>108</v>
      </c>
      <c r="AH14" s="144" t="s">
        <v>108</v>
      </c>
      <c r="AI14" s="144" t="s">
        <v>108</v>
      </c>
      <c r="AJ14" s="144" t="s">
        <v>108</v>
      </c>
      <c r="AK14" s="144" t="s">
        <v>108</v>
      </c>
      <c r="AL14" s="144" t="s">
        <v>108</v>
      </c>
      <c r="AM14" s="144" t="s">
        <v>108</v>
      </c>
      <c r="AN14" s="144" t="s">
        <v>108</v>
      </c>
      <c r="AO14" s="144" t="s">
        <v>108</v>
      </c>
      <c r="AP14" s="144" t="s">
        <v>108</v>
      </c>
      <c r="AQ14" s="144" t="s">
        <v>108</v>
      </c>
      <c r="AR14" s="144" t="s">
        <v>108</v>
      </c>
      <c r="AS14" s="144" t="s">
        <v>108</v>
      </c>
      <c r="AT14" s="144" t="s">
        <v>108</v>
      </c>
      <c r="AU14" s="144" t="s">
        <v>108</v>
      </c>
      <c r="AV14" s="144" t="s">
        <v>108</v>
      </c>
      <c r="AW14" s="144" t="s">
        <v>108</v>
      </c>
      <c r="AX14" s="144" t="s">
        <v>108</v>
      </c>
      <c r="AY14" s="144" t="s">
        <v>108</v>
      </c>
      <c r="AZ14" s="144" t="s">
        <v>108</v>
      </c>
      <c r="BA14" s="144" t="s">
        <v>108</v>
      </c>
      <c r="BB14" s="144" t="s">
        <v>108</v>
      </c>
      <c r="BC14" s="144" t="s">
        <v>108</v>
      </c>
      <c r="BD14" s="144" t="s">
        <v>108</v>
      </c>
      <c r="BE14" s="144" t="s">
        <v>108</v>
      </c>
      <c r="BF14" s="144" t="s">
        <v>108</v>
      </c>
      <c r="BG14" s="144" t="s">
        <v>108</v>
      </c>
      <c r="BH14" s="144" t="s">
        <v>108</v>
      </c>
      <c r="BI14" s="144" t="s">
        <v>108</v>
      </c>
      <c r="BJ14" s="144" t="s">
        <v>108</v>
      </c>
      <c r="BK14" s="144" t="s">
        <v>108</v>
      </c>
      <c r="BL14" s="144" t="s">
        <v>108</v>
      </c>
      <c r="BM14" s="144" t="s">
        <v>108</v>
      </c>
      <c r="BN14" s="144" t="s">
        <v>108</v>
      </c>
      <c r="BO14" s="144" t="s">
        <v>108</v>
      </c>
      <c r="BP14" s="144" t="s">
        <v>108</v>
      </c>
      <c r="BQ14" s="144" t="s">
        <v>108</v>
      </c>
      <c r="BR14" s="144" t="s">
        <v>108</v>
      </c>
      <c r="BS14" s="144" t="s">
        <v>108</v>
      </c>
      <c r="BT14" s="144" t="s">
        <v>108</v>
      </c>
      <c r="BU14" s="144" t="s">
        <v>108</v>
      </c>
      <c r="BV14" s="144" t="s">
        <v>108</v>
      </c>
      <c r="BW14" s="144" t="s">
        <v>108</v>
      </c>
      <c r="BX14" s="144" t="s">
        <v>108</v>
      </c>
      <c r="BY14" s="144" t="s">
        <v>108</v>
      </c>
      <c r="BZ14" s="144" t="s">
        <v>108</v>
      </c>
      <c r="CA14" s="144" t="s">
        <v>108</v>
      </c>
      <c r="CB14" s="144" t="s">
        <v>108</v>
      </c>
      <c r="CC14" s="144" t="s">
        <v>108</v>
      </c>
      <c r="CD14" s="144" t="s">
        <v>108</v>
      </c>
      <c r="CE14" s="144" t="s">
        <v>108</v>
      </c>
      <c r="CF14" s="144" t="s">
        <v>108</v>
      </c>
      <c r="CG14" s="144" t="s">
        <v>108</v>
      </c>
      <c r="CH14" s="144" t="s">
        <v>108</v>
      </c>
      <c r="CI14" s="144" t="s">
        <v>108</v>
      </c>
      <c r="CJ14" s="144" t="s">
        <v>108</v>
      </c>
      <c r="CK14" s="144" t="s">
        <v>108</v>
      </c>
      <c r="CL14" s="144" t="s">
        <v>108</v>
      </c>
      <c r="CM14" s="144" t="s">
        <v>108</v>
      </c>
      <c r="CN14" s="144" t="s">
        <v>108</v>
      </c>
      <c r="CO14" s="144" t="s">
        <v>108</v>
      </c>
      <c r="CP14" s="144" t="s">
        <v>108</v>
      </c>
      <c r="CQ14" s="144" t="s">
        <v>108</v>
      </c>
      <c r="CR14" s="144" t="s">
        <v>108</v>
      </c>
      <c r="CS14" s="144" t="s">
        <v>108</v>
      </c>
      <c r="CT14" s="144" t="s">
        <v>108</v>
      </c>
      <c r="CU14" s="144" t="s">
        <v>108</v>
      </c>
      <c r="CV14" s="144" t="s">
        <v>108</v>
      </c>
      <c r="CW14" s="144" t="s">
        <v>108</v>
      </c>
      <c r="CX14" s="144" t="s">
        <v>108</v>
      </c>
      <c r="CY14" s="144" t="s">
        <v>108</v>
      </c>
      <c r="CZ14" s="144" t="s">
        <v>108</v>
      </c>
      <c r="DA14" s="144" t="s">
        <v>108</v>
      </c>
      <c r="DB14" s="144" t="s">
        <v>108</v>
      </c>
      <c r="DC14" s="144" t="s">
        <v>108</v>
      </c>
      <c r="DD14" s="144" t="s">
        <v>108</v>
      </c>
      <c r="DE14" s="144" t="s">
        <v>108</v>
      </c>
      <c r="DF14" s="144" t="s">
        <v>108</v>
      </c>
      <c r="DG14" s="144" t="s">
        <v>108</v>
      </c>
      <c r="DH14" s="144" t="s">
        <v>108</v>
      </c>
      <c r="DI14" s="144" t="s">
        <v>108</v>
      </c>
      <c r="DJ14" s="144" t="s">
        <v>108</v>
      </c>
      <c r="DK14" s="144" t="s">
        <v>108</v>
      </c>
      <c r="DL14" s="144" t="s">
        <v>108</v>
      </c>
      <c r="DM14" s="144" t="s">
        <v>108</v>
      </c>
      <c r="DN14" s="144" t="s">
        <v>108</v>
      </c>
      <c r="DO14" s="144" t="s">
        <v>108</v>
      </c>
      <c r="DP14" s="144" t="s">
        <v>108</v>
      </c>
      <c r="DQ14" s="144" t="s">
        <v>108</v>
      </c>
      <c r="DR14" s="144" t="s">
        <v>108</v>
      </c>
      <c r="DS14" s="144" t="s">
        <v>108</v>
      </c>
      <c r="DT14" s="144" t="s">
        <v>108</v>
      </c>
      <c r="DU14" s="144" t="s">
        <v>108</v>
      </c>
      <c r="DV14" s="144" t="s">
        <v>108</v>
      </c>
      <c r="DW14" s="144" t="s">
        <v>108</v>
      </c>
      <c r="DX14" s="144" t="s">
        <v>108</v>
      </c>
      <c r="DY14" s="144" t="s">
        <v>108</v>
      </c>
      <c r="DZ14" s="144" t="s">
        <v>108</v>
      </c>
      <c r="EA14" s="144" t="s">
        <v>108</v>
      </c>
      <c r="EB14" s="144" t="s">
        <v>108</v>
      </c>
      <c r="EC14" s="144" t="s">
        <v>108</v>
      </c>
      <c r="ED14" s="144" t="s">
        <v>108</v>
      </c>
      <c r="EE14" s="144" t="s">
        <v>108</v>
      </c>
      <c r="EF14" s="144" t="s">
        <v>108</v>
      </c>
      <c r="EG14" s="144" t="s">
        <v>108</v>
      </c>
      <c r="EH14" s="144" t="s">
        <v>108</v>
      </c>
      <c r="EI14" s="144" t="s">
        <v>108</v>
      </c>
      <c r="EJ14" s="144" t="s">
        <v>108</v>
      </c>
      <c r="EK14" s="144" t="s">
        <v>108</v>
      </c>
      <c r="EL14" s="144" t="s">
        <v>108</v>
      </c>
      <c r="EM14" s="144" t="s">
        <v>108</v>
      </c>
      <c r="EN14" s="144" t="s">
        <v>108</v>
      </c>
      <c r="EO14" s="144" t="s">
        <v>108</v>
      </c>
      <c r="EP14" s="144" t="s">
        <v>108</v>
      </c>
      <c r="EQ14" s="144" t="s">
        <v>108</v>
      </c>
      <c r="ER14" s="144" t="s">
        <v>108</v>
      </c>
      <c r="ES14" s="144" t="s">
        <v>108</v>
      </c>
      <c r="ET14" s="144" t="s">
        <v>108</v>
      </c>
      <c r="EU14" s="144" t="s">
        <v>108</v>
      </c>
      <c r="EV14" s="144" t="s">
        <v>108</v>
      </c>
      <c r="EW14" s="144" t="s">
        <v>108</v>
      </c>
      <c r="EX14" s="144" t="s">
        <v>108</v>
      </c>
      <c r="EY14" s="144" t="s">
        <v>108</v>
      </c>
      <c r="EZ14" s="144" t="s">
        <v>108</v>
      </c>
      <c r="FA14" s="144" t="s">
        <v>108</v>
      </c>
      <c r="FB14" s="144" t="s">
        <v>108</v>
      </c>
      <c r="FC14" s="144" t="s">
        <v>108</v>
      </c>
      <c r="FD14" s="144" t="s">
        <v>108</v>
      </c>
      <c r="FE14" s="144" t="s">
        <v>108</v>
      </c>
      <c r="FF14" s="144" t="s">
        <v>108</v>
      </c>
      <c r="FG14" s="144" t="s">
        <v>108</v>
      </c>
      <c r="FH14" s="144" t="s">
        <v>108</v>
      </c>
      <c r="FI14" s="144" t="s">
        <v>108</v>
      </c>
      <c r="FJ14" s="144" t="s">
        <v>108</v>
      </c>
      <c r="FK14" s="144" t="s">
        <v>108</v>
      </c>
      <c r="FL14" s="144" t="s">
        <v>108</v>
      </c>
      <c r="FM14" s="144" t="s">
        <v>108</v>
      </c>
      <c r="FN14" s="144" t="s">
        <v>108</v>
      </c>
      <c r="FO14" s="144" t="s">
        <v>108</v>
      </c>
      <c r="FP14" s="144" t="s">
        <v>108</v>
      </c>
      <c r="FQ14" s="144" t="s">
        <v>108</v>
      </c>
      <c r="FR14" s="144" t="s">
        <v>108</v>
      </c>
      <c r="FS14" s="144" t="s">
        <v>108</v>
      </c>
      <c r="FT14" s="144" t="s">
        <v>108</v>
      </c>
      <c r="FU14" s="144" t="s">
        <v>108</v>
      </c>
      <c r="FV14" s="144" t="s">
        <v>108</v>
      </c>
      <c r="FW14" s="144" t="s">
        <v>108</v>
      </c>
      <c r="FX14" s="144" t="s">
        <v>108</v>
      </c>
      <c r="FY14" s="144" t="s">
        <v>108</v>
      </c>
      <c r="FZ14" s="144" t="s">
        <v>108</v>
      </c>
      <c r="GA14" s="144" t="s">
        <v>108</v>
      </c>
      <c r="GB14" s="144" t="s">
        <v>108</v>
      </c>
      <c r="GC14" s="144" t="s">
        <v>108</v>
      </c>
      <c r="GD14" s="144" t="s">
        <v>108</v>
      </c>
      <c r="GE14" s="144" t="s">
        <v>108</v>
      </c>
      <c r="GF14" s="144" t="s">
        <v>108</v>
      </c>
      <c r="GG14" s="144" t="s">
        <v>108</v>
      </c>
      <c r="GH14" s="144" t="s">
        <v>108</v>
      </c>
      <c r="GI14" s="144" t="s">
        <v>108</v>
      </c>
      <c r="GJ14" s="144" t="s">
        <v>108</v>
      </c>
      <c r="GK14" s="144" t="s">
        <v>108</v>
      </c>
      <c r="GL14" s="144" t="s">
        <v>108</v>
      </c>
      <c r="GM14" s="144" t="s">
        <v>108</v>
      </c>
      <c r="GN14" s="144" t="s">
        <v>108</v>
      </c>
      <c r="GO14" s="144" t="s">
        <v>108</v>
      </c>
      <c r="GP14" s="144" t="s">
        <v>108</v>
      </c>
      <c r="GQ14" s="144" t="s">
        <v>108</v>
      </c>
      <c r="GR14" s="144" t="s">
        <v>108</v>
      </c>
      <c r="GS14" s="144" t="s">
        <v>108</v>
      </c>
      <c r="GT14" s="144" t="s">
        <v>108</v>
      </c>
      <c r="GU14" s="144" t="s">
        <v>108</v>
      </c>
      <c r="GV14" s="144" t="s">
        <v>108</v>
      </c>
      <c r="GW14" s="144" t="s">
        <v>108</v>
      </c>
      <c r="GX14" s="144" t="s">
        <v>108</v>
      </c>
      <c r="GY14" s="144" t="s">
        <v>108</v>
      </c>
      <c r="GZ14" s="144" t="s">
        <v>108</v>
      </c>
      <c r="HA14" s="144" t="s">
        <v>108</v>
      </c>
      <c r="HB14" s="144" t="s">
        <v>108</v>
      </c>
      <c r="HC14" s="144" t="s">
        <v>108</v>
      </c>
      <c r="HD14" s="144" t="s">
        <v>108</v>
      </c>
      <c r="HE14" s="144" t="s">
        <v>108</v>
      </c>
      <c r="HF14" s="144" t="s">
        <v>108</v>
      </c>
    </row>
    <row r="15" spans="1:214" s="106" customFormat="1" ht="12" customHeight="1" x14ac:dyDescent="0.2">
      <c r="A15" s="156">
        <v>21</v>
      </c>
      <c r="B15" s="157" t="s">
        <v>108</v>
      </c>
      <c r="C15" s="157" t="s">
        <v>108</v>
      </c>
      <c r="D15" s="157" t="s">
        <v>108</v>
      </c>
      <c r="E15" s="157" t="s">
        <v>108</v>
      </c>
      <c r="F15" s="157" t="s">
        <v>108</v>
      </c>
      <c r="G15" s="157" t="s">
        <v>108</v>
      </c>
      <c r="H15" s="157" t="s">
        <v>108</v>
      </c>
      <c r="I15" s="157" t="s">
        <v>108</v>
      </c>
      <c r="J15" s="157" t="s">
        <v>108</v>
      </c>
      <c r="K15" s="157" t="s">
        <v>108</v>
      </c>
      <c r="L15" s="157" t="s">
        <v>108</v>
      </c>
      <c r="M15" s="157" t="s">
        <v>108</v>
      </c>
      <c r="N15" s="157" t="s">
        <v>108</v>
      </c>
      <c r="O15" s="157" t="s">
        <v>108</v>
      </c>
      <c r="P15" s="157" t="s">
        <v>108</v>
      </c>
      <c r="Q15" s="157" t="s">
        <v>108</v>
      </c>
      <c r="R15" s="157" t="s">
        <v>108</v>
      </c>
      <c r="S15" s="157" t="s">
        <v>108</v>
      </c>
      <c r="T15" s="157" t="s">
        <v>108</v>
      </c>
      <c r="U15" s="157" t="s">
        <v>108</v>
      </c>
      <c r="V15" s="157" t="s">
        <v>108</v>
      </c>
      <c r="W15" s="157" t="s">
        <v>108</v>
      </c>
      <c r="X15" s="157" t="s">
        <v>108</v>
      </c>
      <c r="Y15" s="157" t="s">
        <v>108</v>
      </c>
      <c r="Z15" s="157" t="s">
        <v>108</v>
      </c>
      <c r="AA15" s="157" t="s">
        <v>108</v>
      </c>
      <c r="AB15" s="157" t="s">
        <v>108</v>
      </c>
      <c r="AC15" s="157" t="s">
        <v>108</v>
      </c>
      <c r="AD15" s="157" t="s">
        <v>108</v>
      </c>
      <c r="AE15" s="157" t="s">
        <v>108</v>
      </c>
      <c r="AF15" s="157" t="s">
        <v>108</v>
      </c>
      <c r="AG15" s="157" t="s">
        <v>108</v>
      </c>
      <c r="AH15" s="157" t="s">
        <v>108</v>
      </c>
      <c r="AI15" s="157" t="s">
        <v>108</v>
      </c>
      <c r="AJ15" s="157" t="s">
        <v>108</v>
      </c>
      <c r="AK15" s="157" t="s">
        <v>108</v>
      </c>
      <c r="AL15" s="157" t="s">
        <v>108</v>
      </c>
      <c r="AM15" s="157" t="s">
        <v>108</v>
      </c>
      <c r="AN15" s="157" t="s">
        <v>108</v>
      </c>
      <c r="AO15" s="157" t="s">
        <v>108</v>
      </c>
      <c r="AP15" s="157" t="s">
        <v>108</v>
      </c>
      <c r="AQ15" s="157" t="s">
        <v>108</v>
      </c>
      <c r="AR15" s="157" t="s">
        <v>108</v>
      </c>
      <c r="AS15" s="157" t="s">
        <v>108</v>
      </c>
      <c r="AT15" s="157" t="s">
        <v>108</v>
      </c>
      <c r="AU15" s="157" t="s">
        <v>108</v>
      </c>
      <c r="AV15" s="157" t="s">
        <v>108</v>
      </c>
      <c r="AW15" s="157" t="s">
        <v>108</v>
      </c>
      <c r="AX15" s="157" t="s">
        <v>108</v>
      </c>
      <c r="AY15" s="157" t="s">
        <v>108</v>
      </c>
      <c r="AZ15" s="157" t="s">
        <v>108</v>
      </c>
      <c r="BA15" s="157" t="s">
        <v>108</v>
      </c>
      <c r="BB15" s="157" t="s">
        <v>108</v>
      </c>
      <c r="BC15" s="157" t="s">
        <v>108</v>
      </c>
      <c r="BD15" s="157" t="s">
        <v>108</v>
      </c>
      <c r="BE15" s="157" t="s">
        <v>108</v>
      </c>
      <c r="BF15" s="157" t="s">
        <v>108</v>
      </c>
      <c r="BG15" s="157" t="s">
        <v>108</v>
      </c>
      <c r="BH15" s="157" t="s">
        <v>108</v>
      </c>
      <c r="BI15" s="157" t="s">
        <v>108</v>
      </c>
      <c r="BJ15" s="157" t="s">
        <v>108</v>
      </c>
      <c r="BK15" s="157" t="s">
        <v>108</v>
      </c>
      <c r="BL15" s="157" t="s">
        <v>108</v>
      </c>
      <c r="BM15" s="157" t="s">
        <v>108</v>
      </c>
      <c r="BN15" s="157" t="s">
        <v>108</v>
      </c>
      <c r="BO15" s="157" t="s">
        <v>108</v>
      </c>
      <c r="BP15" s="157" t="s">
        <v>108</v>
      </c>
      <c r="BQ15" s="157" t="s">
        <v>108</v>
      </c>
      <c r="BR15" s="157" t="s">
        <v>108</v>
      </c>
      <c r="BS15" s="157" t="s">
        <v>108</v>
      </c>
      <c r="BT15" s="157" t="s">
        <v>108</v>
      </c>
      <c r="BU15" s="157" t="s">
        <v>108</v>
      </c>
      <c r="BV15" s="157" t="s">
        <v>108</v>
      </c>
      <c r="BW15" s="157" t="s">
        <v>108</v>
      </c>
      <c r="BX15" s="157" t="s">
        <v>108</v>
      </c>
      <c r="BY15" s="157" t="s">
        <v>108</v>
      </c>
      <c r="BZ15" s="157" t="s">
        <v>108</v>
      </c>
      <c r="CA15" s="157" t="s">
        <v>108</v>
      </c>
      <c r="CB15" s="157" t="s">
        <v>108</v>
      </c>
      <c r="CC15" s="157" t="s">
        <v>108</v>
      </c>
      <c r="CD15" s="157" t="s">
        <v>108</v>
      </c>
      <c r="CE15" s="157" t="s">
        <v>108</v>
      </c>
      <c r="CF15" s="157" t="s">
        <v>108</v>
      </c>
      <c r="CG15" s="157" t="s">
        <v>108</v>
      </c>
      <c r="CH15" s="157" t="s">
        <v>108</v>
      </c>
      <c r="CI15" s="157" t="s">
        <v>108</v>
      </c>
      <c r="CJ15" s="157" t="s">
        <v>108</v>
      </c>
      <c r="CK15" s="157" t="s">
        <v>108</v>
      </c>
      <c r="CL15" s="157" t="s">
        <v>108</v>
      </c>
      <c r="CM15" s="157" t="s">
        <v>108</v>
      </c>
      <c r="CN15" s="157" t="s">
        <v>108</v>
      </c>
      <c r="CO15" s="157" t="s">
        <v>108</v>
      </c>
      <c r="CP15" s="157" t="s">
        <v>108</v>
      </c>
      <c r="CQ15" s="157" t="s">
        <v>108</v>
      </c>
      <c r="CR15" s="157" t="s">
        <v>108</v>
      </c>
      <c r="CS15" s="157" t="s">
        <v>108</v>
      </c>
      <c r="CT15" s="157" t="s">
        <v>108</v>
      </c>
      <c r="CU15" s="157" t="s">
        <v>108</v>
      </c>
      <c r="CV15" s="157" t="s">
        <v>108</v>
      </c>
      <c r="CW15" s="157" t="s">
        <v>108</v>
      </c>
      <c r="CX15" s="157" t="s">
        <v>108</v>
      </c>
      <c r="CY15" s="157" t="s">
        <v>108</v>
      </c>
      <c r="CZ15" s="157" t="s">
        <v>108</v>
      </c>
      <c r="DA15" s="157" t="s">
        <v>108</v>
      </c>
      <c r="DB15" s="157" t="s">
        <v>108</v>
      </c>
      <c r="DC15" s="157" t="s">
        <v>108</v>
      </c>
      <c r="DD15" s="157" t="s">
        <v>108</v>
      </c>
      <c r="DE15" s="157" t="s">
        <v>108</v>
      </c>
      <c r="DF15" s="157" t="s">
        <v>108</v>
      </c>
      <c r="DG15" s="157" t="s">
        <v>108</v>
      </c>
      <c r="DH15" s="157" t="s">
        <v>108</v>
      </c>
      <c r="DI15" s="157" t="s">
        <v>108</v>
      </c>
      <c r="DJ15" s="157" t="s">
        <v>108</v>
      </c>
      <c r="DK15" s="157" t="s">
        <v>108</v>
      </c>
      <c r="DL15" s="157" t="s">
        <v>108</v>
      </c>
      <c r="DM15" s="157" t="s">
        <v>108</v>
      </c>
      <c r="DN15" s="157" t="s">
        <v>108</v>
      </c>
      <c r="DO15" s="157" t="s">
        <v>108</v>
      </c>
      <c r="DP15" s="157" t="s">
        <v>108</v>
      </c>
      <c r="DQ15" s="157" t="s">
        <v>108</v>
      </c>
      <c r="DR15" s="157" t="s">
        <v>108</v>
      </c>
      <c r="DS15" s="157" t="s">
        <v>108</v>
      </c>
      <c r="DT15" s="157" t="s">
        <v>108</v>
      </c>
      <c r="DU15" s="157" t="s">
        <v>108</v>
      </c>
      <c r="DV15" s="157" t="s">
        <v>108</v>
      </c>
      <c r="DW15" s="157" t="s">
        <v>108</v>
      </c>
      <c r="DX15" s="157" t="s">
        <v>108</v>
      </c>
      <c r="DY15" s="157" t="s">
        <v>108</v>
      </c>
      <c r="DZ15" s="157" t="s">
        <v>108</v>
      </c>
      <c r="EA15" s="157" t="s">
        <v>108</v>
      </c>
      <c r="EB15" s="157" t="s">
        <v>108</v>
      </c>
      <c r="EC15" s="157" t="s">
        <v>108</v>
      </c>
      <c r="ED15" s="157" t="s">
        <v>108</v>
      </c>
      <c r="EE15" s="157" t="s">
        <v>108</v>
      </c>
      <c r="EF15" s="157" t="s">
        <v>108</v>
      </c>
      <c r="EG15" s="157" t="s">
        <v>108</v>
      </c>
      <c r="EH15" s="157" t="s">
        <v>108</v>
      </c>
      <c r="EI15" s="157" t="s">
        <v>108</v>
      </c>
      <c r="EJ15" s="157" t="s">
        <v>108</v>
      </c>
      <c r="EK15" s="157" t="s">
        <v>108</v>
      </c>
      <c r="EL15" s="157" t="s">
        <v>108</v>
      </c>
      <c r="EM15" s="157" t="s">
        <v>108</v>
      </c>
      <c r="EN15" s="157" t="s">
        <v>108</v>
      </c>
      <c r="EO15" s="157" t="s">
        <v>108</v>
      </c>
      <c r="EP15" s="157" t="s">
        <v>108</v>
      </c>
      <c r="EQ15" s="157" t="s">
        <v>108</v>
      </c>
      <c r="ER15" s="157" t="s">
        <v>108</v>
      </c>
      <c r="ES15" s="157" t="s">
        <v>108</v>
      </c>
      <c r="ET15" s="157" t="s">
        <v>108</v>
      </c>
      <c r="EU15" s="157" t="s">
        <v>108</v>
      </c>
      <c r="EV15" s="157" t="s">
        <v>108</v>
      </c>
      <c r="EW15" s="157" t="s">
        <v>108</v>
      </c>
      <c r="EX15" s="157" t="s">
        <v>108</v>
      </c>
      <c r="EY15" s="157" t="s">
        <v>108</v>
      </c>
      <c r="EZ15" s="157" t="s">
        <v>108</v>
      </c>
      <c r="FA15" s="157" t="s">
        <v>108</v>
      </c>
      <c r="FB15" s="157" t="s">
        <v>108</v>
      </c>
      <c r="FC15" s="157" t="s">
        <v>108</v>
      </c>
      <c r="FD15" s="157" t="s">
        <v>108</v>
      </c>
      <c r="FE15" s="157" t="s">
        <v>108</v>
      </c>
      <c r="FF15" s="157" t="s">
        <v>108</v>
      </c>
      <c r="FG15" s="157" t="s">
        <v>108</v>
      </c>
      <c r="FH15" s="157" t="s">
        <v>108</v>
      </c>
      <c r="FI15" s="157" t="s">
        <v>108</v>
      </c>
      <c r="FJ15" s="157" t="s">
        <v>108</v>
      </c>
      <c r="FK15" s="157" t="s">
        <v>108</v>
      </c>
      <c r="FL15" s="157" t="s">
        <v>108</v>
      </c>
      <c r="FM15" s="157" t="s">
        <v>108</v>
      </c>
      <c r="FN15" s="157" t="s">
        <v>108</v>
      </c>
      <c r="FO15" s="157" t="s">
        <v>108</v>
      </c>
      <c r="FP15" s="157" t="s">
        <v>108</v>
      </c>
      <c r="FQ15" s="157" t="s">
        <v>108</v>
      </c>
      <c r="FR15" s="157" t="s">
        <v>108</v>
      </c>
      <c r="FS15" s="157" t="s">
        <v>108</v>
      </c>
      <c r="FT15" s="157" t="s">
        <v>108</v>
      </c>
      <c r="FU15" s="157" t="s">
        <v>108</v>
      </c>
      <c r="FV15" s="157" t="s">
        <v>108</v>
      </c>
      <c r="FW15" s="157" t="s">
        <v>108</v>
      </c>
      <c r="FX15" s="157" t="s">
        <v>108</v>
      </c>
      <c r="FY15" s="157" t="s">
        <v>108</v>
      </c>
      <c r="FZ15" s="157" t="s">
        <v>108</v>
      </c>
      <c r="GA15" s="157" t="s">
        <v>108</v>
      </c>
      <c r="GB15" s="157" t="s">
        <v>108</v>
      </c>
      <c r="GC15" s="157" t="s">
        <v>108</v>
      </c>
      <c r="GD15" s="157" t="s">
        <v>108</v>
      </c>
      <c r="GE15" s="157" t="s">
        <v>108</v>
      </c>
      <c r="GF15" s="157" t="s">
        <v>108</v>
      </c>
      <c r="GG15" s="157" t="s">
        <v>108</v>
      </c>
      <c r="GH15" s="157" t="s">
        <v>108</v>
      </c>
      <c r="GI15" s="157" t="s">
        <v>108</v>
      </c>
      <c r="GJ15" s="157" t="s">
        <v>108</v>
      </c>
      <c r="GK15" s="157" t="s">
        <v>108</v>
      </c>
      <c r="GL15" s="157" t="s">
        <v>108</v>
      </c>
      <c r="GM15" s="157" t="s">
        <v>108</v>
      </c>
      <c r="GN15" s="157" t="s">
        <v>108</v>
      </c>
      <c r="GO15" s="157" t="s">
        <v>108</v>
      </c>
      <c r="GP15" s="157" t="s">
        <v>108</v>
      </c>
      <c r="GQ15" s="157" t="s">
        <v>108</v>
      </c>
      <c r="GR15" s="157" t="s">
        <v>108</v>
      </c>
      <c r="GS15" s="157" t="s">
        <v>108</v>
      </c>
      <c r="GT15" s="157" t="s">
        <v>108</v>
      </c>
      <c r="GU15" s="157" t="s">
        <v>108</v>
      </c>
      <c r="GV15" s="157" t="s">
        <v>108</v>
      </c>
      <c r="GW15" s="157" t="s">
        <v>108</v>
      </c>
      <c r="GX15" s="157" t="s">
        <v>108</v>
      </c>
      <c r="GY15" s="157" t="s">
        <v>108</v>
      </c>
      <c r="GZ15" s="157" t="s">
        <v>108</v>
      </c>
      <c r="HA15" s="157" t="s">
        <v>108</v>
      </c>
      <c r="HB15" s="157" t="s">
        <v>108</v>
      </c>
      <c r="HC15" s="157" t="s">
        <v>108</v>
      </c>
      <c r="HD15" s="157" t="s">
        <v>108</v>
      </c>
      <c r="HE15" s="157" t="s">
        <v>108</v>
      </c>
      <c r="HF15" s="157" t="s">
        <v>108</v>
      </c>
    </row>
    <row r="16" spans="1:214" s="106" customFormat="1" ht="12" customHeight="1" x14ac:dyDescent="0.2">
      <c r="A16" s="8">
        <v>22</v>
      </c>
      <c r="B16" s="143" t="s">
        <v>108</v>
      </c>
      <c r="C16" s="143" t="s">
        <v>108</v>
      </c>
      <c r="D16" s="143" t="s">
        <v>108</v>
      </c>
      <c r="E16" s="143" t="s">
        <v>108</v>
      </c>
      <c r="F16" s="143" t="s">
        <v>108</v>
      </c>
      <c r="G16" s="143" t="s">
        <v>108</v>
      </c>
      <c r="H16" s="143" t="s">
        <v>108</v>
      </c>
      <c r="I16" s="143" t="s">
        <v>108</v>
      </c>
      <c r="J16" s="143" t="s">
        <v>108</v>
      </c>
      <c r="K16" s="143" t="s">
        <v>108</v>
      </c>
      <c r="L16" s="143" t="s">
        <v>108</v>
      </c>
      <c r="M16" s="143" t="s">
        <v>108</v>
      </c>
      <c r="N16" s="143" t="s">
        <v>108</v>
      </c>
      <c r="O16" s="143" t="s">
        <v>108</v>
      </c>
      <c r="P16" s="143" t="s">
        <v>108</v>
      </c>
      <c r="Q16" s="143" t="s">
        <v>108</v>
      </c>
      <c r="R16" s="143" t="s">
        <v>108</v>
      </c>
      <c r="S16" s="143" t="s">
        <v>108</v>
      </c>
      <c r="T16" s="143" t="s">
        <v>108</v>
      </c>
      <c r="U16" s="143" t="s">
        <v>108</v>
      </c>
      <c r="V16" s="143" t="s">
        <v>108</v>
      </c>
      <c r="W16" s="143" t="s">
        <v>108</v>
      </c>
      <c r="X16" s="143" t="s">
        <v>108</v>
      </c>
      <c r="Y16" s="143" t="s">
        <v>108</v>
      </c>
      <c r="Z16" s="143" t="s">
        <v>108</v>
      </c>
      <c r="AA16" s="143" t="s">
        <v>108</v>
      </c>
      <c r="AB16" s="143" t="s">
        <v>108</v>
      </c>
      <c r="AC16" s="143" t="s">
        <v>108</v>
      </c>
      <c r="AD16" s="143" t="s">
        <v>108</v>
      </c>
      <c r="AE16" s="143" t="s">
        <v>108</v>
      </c>
      <c r="AF16" s="143" t="s">
        <v>108</v>
      </c>
      <c r="AG16" s="143" t="s">
        <v>108</v>
      </c>
      <c r="AH16" s="143" t="s">
        <v>108</v>
      </c>
      <c r="AI16" s="143" t="s">
        <v>108</v>
      </c>
      <c r="AJ16" s="143" t="s">
        <v>108</v>
      </c>
      <c r="AK16" s="143" t="s">
        <v>108</v>
      </c>
      <c r="AL16" s="143" t="s">
        <v>108</v>
      </c>
      <c r="AM16" s="143" t="s">
        <v>108</v>
      </c>
      <c r="AN16" s="143" t="s">
        <v>108</v>
      </c>
      <c r="AO16" s="143" t="s">
        <v>108</v>
      </c>
      <c r="AP16" s="143" t="s">
        <v>108</v>
      </c>
      <c r="AQ16" s="143" t="s">
        <v>108</v>
      </c>
      <c r="AR16" s="143" t="s">
        <v>108</v>
      </c>
      <c r="AS16" s="143" t="s">
        <v>108</v>
      </c>
      <c r="AT16" s="143" t="s">
        <v>108</v>
      </c>
      <c r="AU16" s="143" t="s">
        <v>108</v>
      </c>
      <c r="AV16" s="143" t="s">
        <v>108</v>
      </c>
      <c r="AW16" s="143" t="s">
        <v>108</v>
      </c>
      <c r="AX16" s="143" t="s">
        <v>108</v>
      </c>
      <c r="AY16" s="143" t="s">
        <v>108</v>
      </c>
      <c r="AZ16" s="143" t="s">
        <v>108</v>
      </c>
      <c r="BA16" s="143" t="s">
        <v>108</v>
      </c>
      <c r="BB16" s="143" t="s">
        <v>108</v>
      </c>
      <c r="BC16" s="143" t="s">
        <v>108</v>
      </c>
      <c r="BD16" s="143" t="s">
        <v>108</v>
      </c>
      <c r="BE16" s="143" t="s">
        <v>108</v>
      </c>
      <c r="BF16" s="143" t="s">
        <v>108</v>
      </c>
      <c r="BG16" s="143" t="s">
        <v>108</v>
      </c>
      <c r="BH16" s="143" t="s">
        <v>108</v>
      </c>
      <c r="BI16" s="143" t="s">
        <v>108</v>
      </c>
      <c r="BJ16" s="143" t="s">
        <v>108</v>
      </c>
      <c r="BK16" s="143" t="s">
        <v>108</v>
      </c>
      <c r="BL16" s="143" t="s">
        <v>108</v>
      </c>
      <c r="BM16" s="143" t="s">
        <v>108</v>
      </c>
      <c r="BN16" s="143" t="s">
        <v>108</v>
      </c>
      <c r="BO16" s="143" t="s">
        <v>108</v>
      </c>
      <c r="BP16" s="143" t="s">
        <v>108</v>
      </c>
      <c r="BQ16" s="143" t="s">
        <v>108</v>
      </c>
      <c r="BR16" s="143" t="s">
        <v>108</v>
      </c>
      <c r="BS16" s="143" t="s">
        <v>108</v>
      </c>
      <c r="BT16" s="143" t="s">
        <v>108</v>
      </c>
      <c r="BU16" s="143" t="s">
        <v>108</v>
      </c>
      <c r="BV16" s="143" t="s">
        <v>108</v>
      </c>
      <c r="BW16" s="143" t="s">
        <v>108</v>
      </c>
      <c r="BX16" s="143" t="s">
        <v>108</v>
      </c>
      <c r="BY16" s="143" t="s">
        <v>108</v>
      </c>
      <c r="BZ16" s="143" t="s">
        <v>108</v>
      </c>
      <c r="CA16" s="143" t="s">
        <v>108</v>
      </c>
      <c r="CB16" s="143" t="s">
        <v>108</v>
      </c>
      <c r="CC16" s="143" t="s">
        <v>108</v>
      </c>
      <c r="CD16" s="143" t="s">
        <v>108</v>
      </c>
      <c r="CE16" s="143" t="s">
        <v>108</v>
      </c>
      <c r="CF16" s="143" t="s">
        <v>108</v>
      </c>
      <c r="CG16" s="143" t="s">
        <v>108</v>
      </c>
      <c r="CH16" s="143" t="s">
        <v>108</v>
      </c>
      <c r="CI16" s="143" t="s">
        <v>108</v>
      </c>
      <c r="CJ16" s="143" t="s">
        <v>108</v>
      </c>
      <c r="CK16" s="143" t="s">
        <v>108</v>
      </c>
      <c r="CL16" s="143" t="s">
        <v>108</v>
      </c>
      <c r="CM16" s="143" t="s">
        <v>108</v>
      </c>
      <c r="CN16" s="143" t="s">
        <v>108</v>
      </c>
      <c r="CO16" s="143" t="s">
        <v>108</v>
      </c>
      <c r="CP16" s="143" t="s">
        <v>108</v>
      </c>
      <c r="CQ16" s="143" t="s">
        <v>108</v>
      </c>
      <c r="CR16" s="143" t="s">
        <v>108</v>
      </c>
      <c r="CS16" s="143" t="s">
        <v>108</v>
      </c>
      <c r="CT16" s="143" t="s">
        <v>108</v>
      </c>
      <c r="CU16" s="143" t="s">
        <v>108</v>
      </c>
      <c r="CV16" s="143" t="s">
        <v>108</v>
      </c>
      <c r="CW16" s="143" t="s">
        <v>108</v>
      </c>
      <c r="CX16" s="143" t="s">
        <v>108</v>
      </c>
      <c r="CY16" s="143" t="s">
        <v>108</v>
      </c>
      <c r="CZ16" s="143" t="s">
        <v>108</v>
      </c>
      <c r="DA16" s="143" t="s">
        <v>108</v>
      </c>
      <c r="DB16" s="143" t="s">
        <v>108</v>
      </c>
      <c r="DC16" s="143" t="s">
        <v>108</v>
      </c>
      <c r="DD16" s="143" t="s">
        <v>108</v>
      </c>
      <c r="DE16" s="143" t="s">
        <v>108</v>
      </c>
      <c r="DF16" s="143" t="s">
        <v>108</v>
      </c>
      <c r="DG16" s="143" t="s">
        <v>108</v>
      </c>
      <c r="DH16" s="143" t="s">
        <v>108</v>
      </c>
      <c r="DI16" s="143" t="s">
        <v>108</v>
      </c>
      <c r="DJ16" s="143" t="s">
        <v>108</v>
      </c>
      <c r="DK16" s="143" t="s">
        <v>108</v>
      </c>
      <c r="DL16" s="143" t="s">
        <v>108</v>
      </c>
      <c r="DM16" s="143" t="s">
        <v>108</v>
      </c>
      <c r="DN16" s="143" t="s">
        <v>108</v>
      </c>
      <c r="DO16" s="143" t="s">
        <v>108</v>
      </c>
      <c r="DP16" s="143" t="s">
        <v>108</v>
      </c>
      <c r="DQ16" s="143" t="s">
        <v>108</v>
      </c>
      <c r="DR16" s="143" t="s">
        <v>108</v>
      </c>
      <c r="DS16" s="143" t="s">
        <v>108</v>
      </c>
      <c r="DT16" s="143" t="s">
        <v>108</v>
      </c>
      <c r="DU16" s="143" t="s">
        <v>108</v>
      </c>
      <c r="DV16" s="143" t="s">
        <v>108</v>
      </c>
      <c r="DW16" s="143" t="s">
        <v>108</v>
      </c>
      <c r="DX16" s="143" t="s">
        <v>108</v>
      </c>
      <c r="DY16" s="143" t="s">
        <v>108</v>
      </c>
      <c r="DZ16" s="143" t="s">
        <v>108</v>
      </c>
      <c r="EA16" s="143" t="s">
        <v>108</v>
      </c>
      <c r="EB16" s="143" t="s">
        <v>108</v>
      </c>
      <c r="EC16" s="143" t="s">
        <v>108</v>
      </c>
      <c r="ED16" s="143" t="s">
        <v>108</v>
      </c>
      <c r="EE16" s="143" t="s">
        <v>108</v>
      </c>
      <c r="EF16" s="143" t="s">
        <v>108</v>
      </c>
      <c r="EG16" s="143" t="s">
        <v>108</v>
      </c>
      <c r="EH16" s="143" t="s">
        <v>108</v>
      </c>
      <c r="EI16" s="143" t="s">
        <v>108</v>
      </c>
      <c r="EJ16" s="143" t="s">
        <v>108</v>
      </c>
      <c r="EK16" s="143" t="s">
        <v>108</v>
      </c>
      <c r="EL16" s="143" t="s">
        <v>108</v>
      </c>
      <c r="EM16" s="143" t="s">
        <v>108</v>
      </c>
      <c r="EN16" s="143" t="s">
        <v>108</v>
      </c>
      <c r="EO16" s="143" t="s">
        <v>108</v>
      </c>
      <c r="EP16" s="143" t="s">
        <v>108</v>
      </c>
      <c r="EQ16" s="143" t="s">
        <v>108</v>
      </c>
      <c r="ER16" s="143" t="s">
        <v>108</v>
      </c>
      <c r="ES16" s="143" t="s">
        <v>108</v>
      </c>
      <c r="ET16" s="143" t="s">
        <v>108</v>
      </c>
      <c r="EU16" s="143" t="s">
        <v>108</v>
      </c>
      <c r="EV16" s="143" t="s">
        <v>108</v>
      </c>
      <c r="EW16" s="143" t="s">
        <v>108</v>
      </c>
      <c r="EX16" s="143" t="s">
        <v>108</v>
      </c>
      <c r="EY16" s="143" t="s">
        <v>108</v>
      </c>
      <c r="EZ16" s="143" t="s">
        <v>108</v>
      </c>
      <c r="FA16" s="143" t="s">
        <v>108</v>
      </c>
      <c r="FB16" s="143" t="s">
        <v>108</v>
      </c>
      <c r="FC16" s="143" t="s">
        <v>108</v>
      </c>
      <c r="FD16" s="143" t="s">
        <v>108</v>
      </c>
      <c r="FE16" s="143" t="s">
        <v>108</v>
      </c>
      <c r="FF16" s="143" t="s">
        <v>108</v>
      </c>
      <c r="FG16" s="143" t="s">
        <v>108</v>
      </c>
      <c r="FH16" s="143" t="s">
        <v>108</v>
      </c>
      <c r="FI16" s="143" t="s">
        <v>108</v>
      </c>
      <c r="FJ16" s="143" t="s">
        <v>108</v>
      </c>
      <c r="FK16" s="143" t="s">
        <v>108</v>
      </c>
      <c r="FL16" s="143" t="s">
        <v>108</v>
      </c>
      <c r="FM16" s="143" t="s">
        <v>108</v>
      </c>
      <c r="FN16" s="143" t="s">
        <v>108</v>
      </c>
      <c r="FO16" s="143" t="s">
        <v>108</v>
      </c>
      <c r="FP16" s="143" t="s">
        <v>108</v>
      </c>
      <c r="FQ16" s="143" t="s">
        <v>108</v>
      </c>
      <c r="FR16" s="143" t="s">
        <v>108</v>
      </c>
      <c r="FS16" s="143" t="s">
        <v>108</v>
      </c>
      <c r="FT16" s="143" t="s">
        <v>108</v>
      </c>
      <c r="FU16" s="143" t="s">
        <v>108</v>
      </c>
      <c r="FV16" s="143" t="s">
        <v>108</v>
      </c>
      <c r="FW16" s="143" t="s">
        <v>108</v>
      </c>
      <c r="FX16" s="143" t="s">
        <v>108</v>
      </c>
      <c r="FY16" s="143" t="s">
        <v>108</v>
      </c>
      <c r="FZ16" s="143" t="s">
        <v>108</v>
      </c>
      <c r="GA16" s="143" t="s">
        <v>108</v>
      </c>
      <c r="GB16" s="143" t="s">
        <v>108</v>
      </c>
      <c r="GC16" s="143" t="s">
        <v>108</v>
      </c>
      <c r="GD16" s="143" t="s">
        <v>108</v>
      </c>
      <c r="GE16" s="143" t="s">
        <v>108</v>
      </c>
      <c r="GF16" s="143" t="s">
        <v>108</v>
      </c>
      <c r="GG16" s="143" t="s">
        <v>108</v>
      </c>
      <c r="GH16" s="143" t="s">
        <v>108</v>
      </c>
      <c r="GI16" s="143" t="s">
        <v>108</v>
      </c>
      <c r="GJ16" s="143" t="s">
        <v>108</v>
      </c>
      <c r="GK16" s="143" t="s">
        <v>108</v>
      </c>
      <c r="GL16" s="143" t="s">
        <v>108</v>
      </c>
      <c r="GM16" s="143" t="s">
        <v>108</v>
      </c>
      <c r="GN16" s="143" t="s">
        <v>108</v>
      </c>
      <c r="GO16" s="143" t="s">
        <v>108</v>
      </c>
      <c r="GP16" s="143" t="s">
        <v>108</v>
      </c>
      <c r="GQ16" s="143" t="s">
        <v>108</v>
      </c>
      <c r="GR16" s="143" t="s">
        <v>108</v>
      </c>
      <c r="GS16" s="143" t="s">
        <v>108</v>
      </c>
      <c r="GT16" s="143" t="s">
        <v>108</v>
      </c>
      <c r="GU16" s="143" t="s">
        <v>108</v>
      </c>
      <c r="GV16" s="143" t="s">
        <v>108</v>
      </c>
      <c r="GW16" s="143" t="s">
        <v>108</v>
      </c>
      <c r="GX16" s="143" t="s">
        <v>108</v>
      </c>
      <c r="GY16" s="143" t="s">
        <v>108</v>
      </c>
      <c r="GZ16" s="143" t="s">
        <v>108</v>
      </c>
      <c r="HA16" s="143" t="s">
        <v>108</v>
      </c>
      <c r="HB16" s="143" t="s">
        <v>108</v>
      </c>
      <c r="HC16" s="143" t="s">
        <v>108</v>
      </c>
      <c r="HD16" s="143" t="s">
        <v>108</v>
      </c>
      <c r="HE16" s="143" t="s">
        <v>108</v>
      </c>
      <c r="HF16" s="143" t="s">
        <v>108</v>
      </c>
    </row>
    <row r="17" spans="1:214" s="106" customFormat="1" ht="12" customHeight="1" x14ac:dyDescent="0.2">
      <c r="A17" s="8">
        <v>23</v>
      </c>
      <c r="B17" s="143" t="s">
        <v>108</v>
      </c>
      <c r="C17" s="143" t="s">
        <v>108</v>
      </c>
      <c r="D17" s="143" t="s">
        <v>108</v>
      </c>
      <c r="E17" s="143" t="s">
        <v>108</v>
      </c>
      <c r="F17" s="143" t="s">
        <v>108</v>
      </c>
      <c r="G17" s="143" t="s">
        <v>108</v>
      </c>
      <c r="H17" s="143" t="s">
        <v>108</v>
      </c>
      <c r="I17" s="143" t="s">
        <v>108</v>
      </c>
      <c r="J17" s="143" t="s">
        <v>108</v>
      </c>
      <c r="K17" s="143" t="s">
        <v>108</v>
      </c>
      <c r="L17" s="143" t="s">
        <v>108</v>
      </c>
      <c r="M17" s="143" t="s">
        <v>108</v>
      </c>
      <c r="N17" s="143" t="s">
        <v>108</v>
      </c>
      <c r="O17" s="143" t="s">
        <v>108</v>
      </c>
      <c r="P17" s="143" t="s">
        <v>108</v>
      </c>
      <c r="Q17" s="143" t="s">
        <v>108</v>
      </c>
      <c r="R17" s="143" t="s">
        <v>108</v>
      </c>
      <c r="S17" s="143" t="s">
        <v>108</v>
      </c>
      <c r="T17" s="143" t="s">
        <v>108</v>
      </c>
      <c r="U17" s="143" t="s">
        <v>108</v>
      </c>
      <c r="V17" s="143" t="s">
        <v>108</v>
      </c>
      <c r="W17" s="143" t="s">
        <v>108</v>
      </c>
      <c r="X17" s="143" t="s">
        <v>108</v>
      </c>
      <c r="Y17" s="143" t="s">
        <v>108</v>
      </c>
      <c r="Z17" s="143" t="s">
        <v>108</v>
      </c>
      <c r="AA17" s="143" t="s">
        <v>108</v>
      </c>
      <c r="AB17" s="143" t="s">
        <v>108</v>
      </c>
      <c r="AC17" s="143" t="s">
        <v>108</v>
      </c>
      <c r="AD17" s="143" t="s">
        <v>108</v>
      </c>
      <c r="AE17" s="143" t="s">
        <v>108</v>
      </c>
      <c r="AF17" s="143" t="s">
        <v>108</v>
      </c>
      <c r="AG17" s="143" t="s">
        <v>108</v>
      </c>
      <c r="AH17" s="143" t="s">
        <v>108</v>
      </c>
      <c r="AI17" s="143" t="s">
        <v>108</v>
      </c>
      <c r="AJ17" s="143" t="s">
        <v>108</v>
      </c>
      <c r="AK17" s="143" t="s">
        <v>108</v>
      </c>
      <c r="AL17" s="143" t="s">
        <v>108</v>
      </c>
      <c r="AM17" s="143" t="s">
        <v>108</v>
      </c>
      <c r="AN17" s="143" t="s">
        <v>108</v>
      </c>
      <c r="AO17" s="143" t="s">
        <v>108</v>
      </c>
      <c r="AP17" s="143" t="s">
        <v>108</v>
      </c>
      <c r="AQ17" s="143" t="s">
        <v>108</v>
      </c>
      <c r="AR17" s="143" t="s">
        <v>108</v>
      </c>
      <c r="AS17" s="143" t="s">
        <v>108</v>
      </c>
      <c r="AT17" s="143" t="s">
        <v>108</v>
      </c>
      <c r="AU17" s="143" t="s">
        <v>108</v>
      </c>
      <c r="AV17" s="143" t="s">
        <v>108</v>
      </c>
      <c r="AW17" s="143" t="s">
        <v>108</v>
      </c>
      <c r="AX17" s="143" t="s">
        <v>108</v>
      </c>
      <c r="AY17" s="143" t="s">
        <v>108</v>
      </c>
      <c r="AZ17" s="143" t="s">
        <v>108</v>
      </c>
      <c r="BA17" s="143" t="s">
        <v>108</v>
      </c>
      <c r="BB17" s="143" t="s">
        <v>108</v>
      </c>
      <c r="BC17" s="143" t="s">
        <v>108</v>
      </c>
      <c r="BD17" s="143" t="s">
        <v>108</v>
      </c>
      <c r="BE17" s="143" t="s">
        <v>108</v>
      </c>
      <c r="BF17" s="143" t="s">
        <v>108</v>
      </c>
      <c r="BG17" s="143" t="s">
        <v>108</v>
      </c>
      <c r="BH17" s="143" t="s">
        <v>108</v>
      </c>
      <c r="BI17" s="143" t="s">
        <v>108</v>
      </c>
      <c r="BJ17" s="143" t="s">
        <v>108</v>
      </c>
      <c r="BK17" s="143" t="s">
        <v>108</v>
      </c>
      <c r="BL17" s="143" t="s">
        <v>108</v>
      </c>
      <c r="BM17" s="143" t="s">
        <v>108</v>
      </c>
      <c r="BN17" s="143" t="s">
        <v>108</v>
      </c>
      <c r="BO17" s="143" t="s">
        <v>108</v>
      </c>
      <c r="BP17" s="143" t="s">
        <v>108</v>
      </c>
      <c r="BQ17" s="143" t="s">
        <v>108</v>
      </c>
      <c r="BR17" s="143" t="s">
        <v>108</v>
      </c>
      <c r="BS17" s="143" t="s">
        <v>108</v>
      </c>
      <c r="BT17" s="143" t="s">
        <v>108</v>
      </c>
      <c r="BU17" s="143" t="s">
        <v>108</v>
      </c>
      <c r="BV17" s="143" t="s">
        <v>108</v>
      </c>
      <c r="BW17" s="143" t="s">
        <v>108</v>
      </c>
      <c r="BX17" s="143" t="s">
        <v>108</v>
      </c>
      <c r="BY17" s="143" t="s">
        <v>108</v>
      </c>
      <c r="BZ17" s="143" t="s">
        <v>108</v>
      </c>
      <c r="CA17" s="143" t="s">
        <v>108</v>
      </c>
      <c r="CB17" s="143" t="s">
        <v>108</v>
      </c>
      <c r="CC17" s="143" t="s">
        <v>108</v>
      </c>
      <c r="CD17" s="143" t="s">
        <v>108</v>
      </c>
      <c r="CE17" s="143" t="s">
        <v>108</v>
      </c>
      <c r="CF17" s="143" t="s">
        <v>108</v>
      </c>
      <c r="CG17" s="143" t="s">
        <v>108</v>
      </c>
      <c r="CH17" s="143" t="s">
        <v>108</v>
      </c>
      <c r="CI17" s="143" t="s">
        <v>108</v>
      </c>
      <c r="CJ17" s="143" t="s">
        <v>108</v>
      </c>
      <c r="CK17" s="143" t="s">
        <v>108</v>
      </c>
      <c r="CL17" s="143" t="s">
        <v>108</v>
      </c>
      <c r="CM17" s="143" t="s">
        <v>108</v>
      </c>
      <c r="CN17" s="143" t="s">
        <v>108</v>
      </c>
      <c r="CO17" s="143" t="s">
        <v>108</v>
      </c>
      <c r="CP17" s="143" t="s">
        <v>108</v>
      </c>
      <c r="CQ17" s="143" t="s">
        <v>108</v>
      </c>
      <c r="CR17" s="143" t="s">
        <v>108</v>
      </c>
      <c r="CS17" s="143" t="s">
        <v>108</v>
      </c>
      <c r="CT17" s="143" t="s">
        <v>108</v>
      </c>
      <c r="CU17" s="143" t="s">
        <v>108</v>
      </c>
      <c r="CV17" s="143" t="s">
        <v>108</v>
      </c>
      <c r="CW17" s="143" t="s">
        <v>108</v>
      </c>
      <c r="CX17" s="143" t="s">
        <v>108</v>
      </c>
      <c r="CY17" s="143" t="s">
        <v>108</v>
      </c>
      <c r="CZ17" s="143" t="s">
        <v>108</v>
      </c>
      <c r="DA17" s="143" t="s">
        <v>108</v>
      </c>
      <c r="DB17" s="143" t="s">
        <v>108</v>
      </c>
      <c r="DC17" s="143" t="s">
        <v>108</v>
      </c>
      <c r="DD17" s="143" t="s">
        <v>108</v>
      </c>
      <c r="DE17" s="143" t="s">
        <v>108</v>
      </c>
      <c r="DF17" s="143" t="s">
        <v>108</v>
      </c>
      <c r="DG17" s="143" t="s">
        <v>108</v>
      </c>
      <c r="DH17" s="143" t="s">
        <v>108</v>
      </c>
      <c r="DI17" s="143" t="s">
        <v>108</v>
      </c>
      <c r="DJ17" s="143" t="s">
        <v>108</v>
      </c>
      <c r="DK17" s="143" t="s">
        <v>108</v>
      </c>
      <c r="DL17" s="143" t="s">
        <v>108</v>
      </c>
      <c r="DM17" s="143" t="s">
        <v>108</v>
      </c>
      <c r="DN17" s="143" t="s">
        <v>108</v>
      </c>
      <c r="DO17" s="143" t="s">
        <v>108</v>
      </c>
      <c r="DP17" s="143" t="s">
        <v>108</v>
      </c>
      <c r="DQ17" s="143" t="s">
        <v>108</v>
      </c>
      <c r="DR17" s="143" t="s">
        <v>108</v>
      </c>
      <c r="DS17" s="143" t="s">
        <v>108</v>
      </c>
      <c r="DT17" s="143" t="s">
        <v>108</v>
      </c>
      <c r="DU17" s="143" t="s">
        <v>108</v>
      </c>
      <c r="DV17" s="143" t="s">
        <v>108</v>
      </c>
      <c r="DW17" s="143" t="s">
        <v>108</v>
      </c>
      <c r="DX17" s="143" t="s">
        <v>108</v>
      </c>
      <c r="DY17" s="143" t="s">
        <v>108</v>
      </c>
      <c r="DZ17" s="143" t="s">
        <v>108</v>
      </c>
      <c r="EA17" s="143" t="s">
        <v>108</v>
      </c>
      <c r="EB17" s="143" t="s">
        <v>108</v>
      </c>
      <c r="EC17" s="143" t="s">
        <v>108</v>
      </c>
      <c r="ED17" s="143" t="s">
        <v>108</v>
      </c>
      <c r="EE17" s="143" t="s">
        <v>108</v>
      </c>
      <c r="EF17" s="143" t="s">
        <v>108</v>
      </c>
      <c r="EG17" s="143" t="s">
        <v>108</v>
      </c>
      <c r="EH17" s="143" t="s">
        <v>108</v>
      </c>
      <c r="EI17" s="143" t="s">
        <v>108</v>
      </c>
      <c r="EJ17" s="143" t="s">
        <v>108</v>
      </c>
      <c r="EK17" s="143" t="s">
        <v>108</v>
      </c>
      <c r="EL17" s="143" t="s">
        <v>108</v>
      </c>
      <c r="EM17" s="143" t="s">
        <v>108</v>
      </c>
      <c r="EN17" s="143" t="s">
        <v>108</v>
      </c>
      <c r="EO17" s="143" t="s">
        <v>108</v>
      </c>
      <c r="EP17" s="143" t="s">
        <v>108</v>
      </c>
      <c r="EQ17" s="143" t="s">
        <v>108</v>
      </c>
      <c r="ER17" s="143" t="s">
        <v>108</v>
      </c>
      <c r="ES17" s="143" t="s">
        <v>108</v>
      </c>
      <c r="ET17" s="143" t="s">
        <v>108</v>
      </c>
      <c r="EU17" s="143" t="s">
        <v>108</v>
      </c>
      <c r="EV17" s="143" t="s">
        <v>108</v>
      </c>
      <c r="EW17" s="143" t="s">
        <v>108</v>
      </c>
      <c r="EX17" s="143" t="s">
        <v>108</v>
      </c>
      <c r="EY17" s="143" t="s">
        <v>108</v>
      </c>
      <c r="EZ17" s="143" t="s">
        <v>108</v>
      </c>
      <c r="FA17" s="143" t="s">
        <v>108</v>
      </c>
      <c r="FB17" s="143" t="s">
        <v>108</v>
      </c>
      <c r="FC17" s="143" t="s">
        <v>108</v>
      </c>
      <c r="FD17" s="143" t="s">
        <v>108</v>
      </c>
      <c r="FE17" s="143" t="s">
        <v>108</v>
      </c>
      <c r="FF17" s="143" t="s">
        <v>108</v>
      </c>
      <c r="FG17" s="143" t="s">
        <v>108</v>
      </c>
      <c r="FH17" s="143" t="s">
        <v>108</v>
      </c>
      <c r="FI17" s="143" t="s">
        <v>108</v>
      </c>
      <c r="FJ17" s="143" t="s">
        <v>108</v>
      </c>
      <c r="FK17" s="143" t="s">
        <v>108</v>
      </c>
      <c r="FL17" s="143" t="s">
        <v>108</v>
      </c>
      <c r="FM17" s="143" t="s">
        <v>108</v>
      </c>
      <c r="FN17" s="143" t="s">
        <v>108</v>
      </c>
      <c r="FO17" s="143" t="s">
        <v>108</v>
      </c>
      <c r="FP17" s="143" t="s">
        <v>108</v>
      </c>
      <c r="FQ17" s="143" t="s">
        <v>108</v>
      </c>
      <c r="FR17" s="143" t="s">
        <v>108</v>
      </c>
      <c r="FS17" s="143" t="s">
        <v>108</v>
      </c>
      <c r="FT17" s="143" t="s">
        <v>108</v>
      </c>
      <c r="FU17" s="143" t="s">
        <v>108</v>
      </c>
      <c r="FV17" s="143" t="s">
        <v>108</v>
      </c>
      <c r="FW17" s="143" t="s">
        <v>108</v>
      </c>
      <c r="FX17" s="143" t="s">
        <v>108</v>
      </c>
      <c r="FY17" s="143" t="s">
        <v>108</v>
      </c>
      <c r="FZ17" s="143" t="s">
        <v>108</v>
      </c>
      <c r="GA17" s="143" t="s">
        <v>108</v>
      </c>
      <c r="GB17" s="143" t="s">
        <v>108</v>
      </c>
      <c r="GC17" s="143" t="s">
        <v>108</v>
      </c>
      <c r="GD17" s="143" t="s">
        <v>108</v>
      </c>
      <c r="GE17" s="143" t="s">
        <v>108</v>
      </c>
      <c r="GF17" s="143" t="s">
        <v>108</v>
      </c>
      <c r="GG17" s="143" t="s">
        <v>108</v>
      </c>
      <c r="GH17" s="143" t="s">
        <v>108</v>
      </c>
      <c r="GI17" s="143" t="s">
        <v>108</v>
      </c>
      <c r="GJ17" s="143" t="s">
        <v>108</v>
      </c>
      <c r="GK17" s="143" t="s">
        <v>108</v>
      </c>
      <c r="GL17" s="143" t="s">
        <v>108</v>
      </c>
      <c r="GM17" s="143" t="s">
        <v>108</v>
      </c>
      <c r="GN17" s="143" t="s">
        <v>108</v>
      </c>
      <c r="GO17" s="143" t="s">
        <v>108</v>
      </c>
      <c r="GP17" s="143" t="s">
        <v>108</v>
      </c>
      <c r="GQ17" s="143" t="s">
        <v>108</v>
      </c>
      <c r="GR17" s="143" t="s">
        <v>108</v>
      </c>
      <c r="GS17" s="143" t="s">
        <v>108</v>
      </c>
      <c r="GT17" s="143" t="s">
        <v>108</v>
      </c>
      <c r="GU17" s="143" t="s">
        <v>108</v>
      </c>
      <c r="GV17" s="143" t="s">
        <v>108</v>
      </c>
      <c r="GW17" s="143" t="s">
        <v>108</v>
      </c>
      <c r="GX17" s="143" t="s">
        <v>108</v>
      </c>
      <c r="GY17" s="143" t="s">
        <v>108</v>
      </c>
      <c r="GZ17" s="143" t="s">
        <v>108</v>
      </c>
      <c r="HA17" s="143" t="s">
        <v>108</v>
      </c>
      <c r="HB17" s="143" t="s">
        <v>108</v>
      </c>
      <c r="HC17" s="143" t="s">
        <v>108</v>
      </c>
      <c r="HD17" s="143" t="s">
        <v>108</v>
      </c>
      <c r="HE17" s="143" t="s">
        <v>108</v>
      </c>
      <c r="HF17" s="143" t="s">
        <v>108</v>
      </c>
    </row>
    <row r="18" spans="1:214" s="178" customFormat="1" ht="12" customHeight="1" x14ac:dyDescent="0.2">
      <c r="A18" s="176">
        <v>25</v>
      </c>
      <c r="B18" s="177" t="s">
        <v>108</v>
      </c>
      <c r="C18" s="177" t="s">
        <v>108</v>
      </c>
      <c r="D18" s="177" t="s">
        <v>108</v>
      </c>
      <c r="E18" s="177" t="s">
        <v>108</v>
      </c>
      <c r="F18" s="177" t="s">
        <v>108</v>
      </c>
      <c r="G18" s="177" t="s">
        <v>108</v>
      </c>
      <c r="H18" s="177" t="s">
        <v>108</v>
      </c>
      <c r="I18" s="177" t="s">
        <v>108</v>
      </c>
      <c r="J18" s="177" t="s">
        <v>108</v>
      </c>
      <c r="K18" s="177" t="s">
        <v>108</v>
      </c>
      <c r="L18" s="177" t="s">
        <v>108</v>
      </c>
      <c r="M18" s="177" t="s">
        <v>108</v>
      </c>
      <c r="N18" s="177" t="s">
        <v>108</v>
      </c>
      <c r="O18" s="177" t="s">
        <v>108</v>
      </c>
      <c r="P18" s="177" t="s">
        <v>108</v>
      </c>
      <c r="Q18" s="177" t="s">
        <v>108</v>
      </c>
      <c r="R18" s="177" t="s">
        <v>108</v>
      </c>
      <c r="S18" s="177" t="s">
        <v>108</v>
      </c>
      <c r="T18" s="177" t="s">
        <v>108</v>
      </c>
      <c r="U18" s="177" t="s">
        <v>108</v>
      </c>
      <c r="V18" s="177" t="s">
        <v>108</v>
      </c>
      <c r="W18" s="177" t="s">
        <v>108</v>
      </c>
      <c r="X18" s="177" t="s">
        <v>108</v>
      </c>
      <c r="Y18" s="177" t="s">
        <v>108</v>
      </c>
      <c r="Z18" s="177" t="s">
        <v>108</v>
      </c>
      <c r="AA18" s="177" t="s">
        <v>108</v>
      </c>
      <c r="AB18" s="177" t="s">
        <v>108</v>
      </c>
      <c r="AC18" s="177" t="s">
        <v>108</v>
      </c>
      <c r="AD18" s="177" t="s">
        <v>108</v>
      </c>
      <c r="AE18" s="177" t="s">
        <v>108</v>
      </c>
      <c r="AF18" s="177" t="s">
        <v>108</v>
      </c>
      <c r="AG18" s="177" t="s">
        <v>108</v>
      </c>
      <c r="AH18" s="177" t="s">
        <v>108</v>
      </c>
      <c r="AI18" s="177" t="s">
        <v>108</v>
      </c>
      <c r="AJ18" s="177" t="s">
        <v>108</v>
      </c>
      <c r="AK18" s="177" t="s">
        <v>108</v>
      </c>
      <c r="AL18" s="177" t="s">
        <v>108</v>
      </c>
      <c r="AM18" s="177" t="s">
        <v>108</v>
      </c>
      <c r="AN18" s="177" t="s">
        <v>108</v>
      </c>
      <c r="AO18" s="177" t="s">
        <v>108</v>
      </c>
      <c r="AP18" s="177" t="s">
        <v>108</v>
      </c>
      <c r="AQ18" s="177" t="s">
        <v>108</v>
      </c>
      <c r="AR18" s="177" t="s">
        <v>108</v>
      </c>
      <c r="AS18" s="177" t="s">
        <v>108</v>
      </c>
      <c r="AT18" s="177" t="s">
        <v>108</v>
      </c>
      <c r="AU18" s="177" t="s">
        <v>108</v>
      </c>
      <c r="AV18" s="177" t="s">
        <v>108</v>
      </c>
      <c r="AW18" s="177" t="s">
        <v>108</v>
      </c>
      <c r="AX18" s="177" t="s">
        <v>108</v>
      </c>
      <c r="AY18" s="177" t="s">
        <v>108</v>
      </c>
      <c r="AZ18" s="177" t="s">
        <v>108</v>
      </c>
      <c r="BA18" s="177" t="s">
        <v>108</v>
      </c>
      <c r="BB18" s="177" t="s">
        <v>108</v>
      </c>
      <c r="BC18" s="177" t="s">
        <v>108</v>
      </c>
      <c r="BD18" s="177" t="s">
        <v>108</v>
      </c>
      <c r="BE18" s="177" t="s">
        <v>108</v>
      </c>
      <c r="BF18" s="177" t="s">
        <v>108</v>
      </c>
      <c r="BG18" s="177" t="s">
        <v>108</v>
      </c>
      <c r="BH18" s="177" t="s">
        <v>108</v>
      </c>
      <c r="BI18" s="177" t="s">
        <v>108</v>
      </c>
      <c r="BJ18" s="177" t="s">
        <v>108</v>
      </c>
      <c r="BK18" s="177" t="s">
        <v>108</v>
      </c>
      <c r="BL18" s="177" t="s">
        <v>108</v>
      </c>
      <c r="BM18" s="177" t="s">
        <v>108</v>
      </c>
      <c r="BN18" s="177" t="s">
        <v>108</v>
      </c>
      <c r="BO18" s="177" t="s">
        <v>108</v>
      </c>
      <c r="BP18" s="177" t="s">
        <v>108</v>
      </c>
      <c r="BQ18" s="177" t="s">
        <v>108</v>
      </c>
      <c r="BR18" s="177" t="s">
        <v>108</v>
      </c>
      <c r="BS18" s="177" t="s">
        <v>108</v>
      </c>
      <c r="BT18" s="177" t="s">
        <v>108</v>
      </c>
      <c r="BU18" s="177" t="s">
        <v>108</v>
      </c>
      <c r="BV18" s="177" t="s">
        <v>108</v>
      </c>
      <c r="BW18" s="177" t="s">
        <v>108</v>
      </c>
      <c r="BX18" s="177" t="s">
        <v>108</v>
      </c>
      <c r="BY18" s="177" t="s">
        <v>108</v>
      </c>
      <c r="BZ18" s="177" t="s">
        <v>108</v>
      </c>
      <c r="CA18" s="177" t="s">
        <v>108</v>
      </c>
      <c r="CB18" s="177" t="s">
        <v>108</v>
      </c>
      <c r="CC18" s="177" t="s">
        <v>108</v>
      </c>
      <c r="CD18" s="177" t="s">
        <v>108</v>
      </c>
      <c r="CE18" s="177" t="s">
        <v>108</v>
      </c>
      <c r="CF18" s="177" t="s">
        <v>108</v>
      </c>
      <c r="CG18" s="177" t="s">
        <v>108</v>
      </c>
      <c r="CH18" s="177" t="s">
        <v>108</v>
      </c>
      <c r="CI18" s="177" t="s">
        <v>108</v>
      </c>
      <c r="CJ18" s="177" t="s">
        <v>108</v>
      </c>
      <c r="CK18" s="177" t="s">
        <v>108</v>
      </c>
      <c r="CL18" s="177" t="s">
        <v>108</v>
      </c>
      <c r="CM18" s="177" t="s">
        <v>108</v>
      </c>
      <c r="CN18" s="177" t="s">
        <v>108</v>
      </c>
      <c r="CO18" s="177" t="s">
        <v>108</v>
      </c>
      <c r="CP18" s="177" t="s">
        <v>108</v>
      </c>
      <c r="CQ18" s="177" t="s">
        <v>108</v>
      </c>
      <c r="CR18" s="177" t="s">
        <v>108</v>
      </c>
      <c r="CS18" s="177" t="s">
        <v>108</v>
      </c>
      <c r="CT18" s="177" t="s">
        <v>108</v>
      </c>
      <c r="CU18" s="177" t="s">
        <v>108</v>
      </c>
      <c r="CV18" s="177" t="s">
        <v>108</v>
      </c>
      <c r="CW18" s="177" t="s">
        <v>108</v>
      </c>
      <c r="CX18" s="177" t="s">
        <v>108</v>
      </c>
      <c r="CY18" s="177" t="s">
        <v>108</v>
      </c>
      <c r="CZ18" s="177" t="s">
        <v>108</v>
      </c>
      <c r="DA18" s="177" t="s">
        <v>108</v>
      </c>
      <c r="DB18" s="177" t="s">
        <v>108</v>
      </c>
      <c r="DC18" s="177" t="s">
        <v>108</v>
      </c>
      <c r="DD18" s="177" t="s">
        <v>108</v>
      </c>
      <c r="DE18" s="177" t="s">
        <v>108</v>
      </c>
      <c r="DF18" s="177" t="s">
        <v>108</v>
      </c>
      <c r="DG18" s="177" t="s">
        <v>108</v>
      </c>
      <c r="DH18" s="177" t="s">
        <v>108</v>
      </c>
      <c r="DI18" s="177" t="s">
        <v>108</v>
      </c>
      <c r="DJ18" s="177" t="s">
        <v>108</v>
      </c>
      <c r="DK18" s="177" t="s">
        <v>108</v>
      </c>
      <c r="DL18" s="177" t="s">
        <v>108</v>
      </c>
      <c r="DM18" s="177" t="s">
        <v>108</v>
      </c>
      <c r="DN18" s="177" t="s">
        <v>108</v>
      </c>
      <c r="DO18" s="177" t="s">
        <v>108</v>
      </c>
      <c r="DP18" s="177" t="s">
        <v>108</v>
      </c>
      <c r="DQ18" s="177" t="s">
        <v>108</v>
      </c>
      <c r="DR18" s="177" t="s">
        <v>108</v>
      </c>
      <c r="DS18" s="177" t="s">
        <v>108</v>
      </c>
      <c r="DT18" s="177" t="s">
        <v>108</v>
      </c>
      <c r="DU18" s="177" t="s">
        <v>108</v>
      </c>
      <c r="DV18" s="177" t="s">
        <v>108</v>
      </c>
      <c r="DW18" s="177" t="s">
        <v>108</v>
      </c>
      <c r="DX18" s="177" t="s">
        <v>108</v>
      </c>
      <c r="DY18" s="177" t="s">
        <v>108</v>
      </c>
      <c r="DZ18" s="177" t="s">
        <v>108</v>
      </c>
      <c r="EA18" s="177" t="s">
        <v>108</v>
      </c>
      <c r="EB18" s="177" t="s">
        <v>108</v>
      </c>
      <c r="EC18" s="177" t="s">
        <v>108</v>
      </c>
      <c r="ED18" s="177" t="s">
        <v>108</v>
      </c>
      <c r="EE18" s="177" t="s">
        <v>108</v>
      </c>
      <c r="EF18" s="177" t="s">
        <v>108</v>
      </c>
      <c r="EG18" s="177" t="s">
        <v>108</v>
      </c>
      <c r="EH18" s="177" t="s">
        <v>108</v>
      </c>
      <c r="EI18" s="177" t="s">
        <v>108</v>
      </c>
      <c r="EJ18" s="177" t="s">
        <v>108</v>
      </c>
      <c r="EK18" s="177" t="s">
        <v>108</v>
      </c>
      <c r="EL18" s="177" t="s">
        <v>108</v>
      </c>
      <c r="EM18" s="177" t="s">
        <v>108</v>
      </c>
      <c r="EN18" s="177" t="s">
        <v>108</v>
      </c>
      <c r="EO18" s="177" t="s">
        <v>108</v>
      </c>
      <c r="EP18" s="177" t="s">
        <v>108</v>
      </c>
      <c r="EQ18" s="177" t="s">
        <v>108</v>
      </c>
      <c r="ER18" s="177" t="s">
        <v>108</v>
      </c>
      <c r="ES18" s="177" t="s">
        <v>108</v>
      </c>
      <c r="ET18" s="177" t="s">
        <v>108</v>
      </c>
      <c r="EU18" s="177" t="s">
        <v>108</v>
      </c>
      <c r="EV18" s="177" t="s">
        <v>108</v>
      </c>
      <c r="EW18" s="177" t="s">
        <v>108</v>
      </c>
      <c r="EX18" s="177" t="s">
        <v>108</v>
      </c>
      <c r="EY18" s="177" t="s">
        <v>108</v>
      </c>
      <c r="EZ18" s="177" t="s">
        <v>108</v>
      </c>
      <c r="FA18" s="177" t="s">
        <v>108</v>
      </c>
      <c r="FB18" s="177" t="s">
        <v>108</v>
      </c>
      <c r="FC18" s="177" t="s">
        <v>108</v>
      </c>
      <c r="FD18" s="177" t="s">
        <v>108</v>
      </c>
      <c r="FE18" s="177" t="s">
        <v>108</v>
      </c>
      <c r="FF18" s="177" t="s">
        <v>108</v>
      </c>
      <c r="FG18" s="177" t="s">
        <v>108</v>
      </c>
      <c r="FH18" s="177" t="s">
        <v>108</v>
      </c>
      <c r="FI18" s="177" t="s">
        <v>108</v>
      </c>
      <c r="FJ18" s="177" t="s">
        <v>108</v>
      </c>
      <c r="FK18" s="177" t="s">
        <v>108</v>
      </c>
      <c r="FL18" s="177" t="s">
        <v>108</v>
      </c>
      <c r="FM18" s="177" t="s">
        <v>108</v>
      </c>
      <c r="FN18" s="177" t="s">
        <v>108</v>
      </c>
      <c r="FO18" s="177" t="s">
        <v>108</v>
      </c>
      <c r="FP18" s="177" t="s">
        <v>108</v>
      </c>
      <c r="FQ18" s="177" t="s">
        <v>108</v>
      </c>
      <c r="FR18" s="177" t="s">
        <v>108</v>
      </c>
      <c r="FS18" s="177" t="s">
        <v>108</v>
      </c>
      <c r="FT18" s="177" t="s">
        <v>108</v>
      </c>
      <c r="FU18" s="177" t="s">
        <v>108</v>
      </c>
      <c r="FV18" s="177" t="s">
        <v>108</v>
      </c>
      <c r="FW18" s="177" t="s">
        <v>108</v>
      </c>
      <c r="FX18" s="177" t="s">
        <v>108</v>
      </c>
      <c r="FY18" s="177" t="s">
        <v>108</v>
      </c>
      <c r="FZ18" s="177" t="s">
        <v>108</v>
      </c>
      <c r="GA18" s="177" t="s">
        <v>108</v>
      </c>
      <c r="GB18" s="177" t="s">
        <v>108</v>
      </c>
      <c r="GC18" s="177" t="s">
        <v>108</v>
      </c>
      <c r="GD18" s="177" t="s">
        <v>108</v>
      </c>
      <c r="GE18" s="177" t="s">
        <v>108</v>
      </c>
      <c r="GF18" s="177" t="s">
        <v>108</v>
      </c>
      <c r="GG18" s="177" t="s">
        <v>108</v>
      </c>
      <c r="GH18" s="177" t="s">
        <v>108</v>
      </c>
      <c r="GI18" s="177" t="s">
        <v>108</v>
      </c>
      <c r="GJ18" s="177" t="s">
        <v>108</v>
      </c>
      <c r="GK18" s="177" t="s">
        <v>108</v>
      </c>
      <c r="GL18" s="177" t="s">
        <v>108</v>
      </c>
      <c r="GM18" s="177" t="s">
        <v>108</v>
      </c>
      <c r="GN18" s="177" t="s">
        <v>108</v>
      </c>
      <c r="GO18" s="177" t="s">
        <v>108</v>
      </c>
      <c r="GP18" s="177" t="s">
        <v>108</v>
      </c>
      <c r="GQ18" s="177" t="s">
        <v>108</v>
      </c>
      <c r="GR18" s="177" t="s">
        <v>108</v>
      </c>
      <c r="GS18" s="177" t="s">
        <v>108</v>
      </c>
      <c r="GT18" s="177" t="s">
        <v>108</v>
      </c>
      <c r="GU18" s="177" t="s">
        <v>108</v>
      </c>
      <c r="GV18" s="177" t="s">
        <v>108</v>
      </c>
      <c r="GW18" s="177" t="s">
        <v>108</v>
      </c>
      <c r="GX18" s="177" t="s">
        <v>108</v>
      </c>
      <c r="GY18" s="177" t="s">
        <v>108</v>
      </c>
      <c r="GZ18" s="177" t="s">
        <v>108</v>
      </c>
      <c r="HA18" s="177" t="s">
        <v>108</v>
      </c>
      <c r="HB18" s="177" t="s">
        <v>108</v>
      </c>
      <c r="HC18" s="177" t="s">
        <v>108</v>
      </c>
      <c r="HD18" s="177" t="s">
        <v>108</v>
      </c>
      <c r="HE18" s="177" t="s">
        <v>108</v>
      </c>
      <c r="HF18" s="177" t="s">
        <v>108</v>
      </c>
    </row>
    <row r="19" spans="1:214" s="106" customFormat="1" ht="12" customHeight="1" x14ac:dyDescent="0.2">
      <c r="A19" s="8">
        <v>27</v>
      </c>
      <c r="B19" s="143" t="s">
        <v>108</v>
      </c>
      <c r="C19" s="143" t="s">
        <v>108</v>
      </c>
      <c r="D19" s="143" t="s">
        <v>108</v>
      </c>
      <c r="E19" s="143" t="s">
        <v>108</v>
      </c>
      <c r="F19" s="143" t="s">
        <v>108</v>
      </c>
      <c r="G19" s="143" t="s">
        <v>108</v>
      </c>
      <c r="H19" s="143" t="s">
        <v>108</v>
      </c>
      <c r="I19" s="143" t="s">
        <v>108</v>
      </c>
      <c r="J19" s="143" t="s">
        <v>108</v>
      </c>
      <c r="K19" s="143" t="s">
        <v>108</v>
      </c>
      <c r="L19" s="143" t="s">
        <v>108</v>
      </c>
      <c r="M19" s="143" t="s">
        <v>108</v>
      </c>
      <c r="N19" s="143" t="s">
        <v>108</v>
      </c>
      <c r="O19" s="143" t="s">
        <v>108</v>
      </c>
      <c r="P19" s="143" t="s">
        <v>108</v>
      </c>
      <c r="Q19" s="143" t="s">
        <v>108</v>
      </c>
      <c r="R19" s="143" t="s">
        <v>108</v>
      </c>
      <c r="S19" s="143" t="s">
        <v>108</v>
      </c>
      <c r="T19" s="143" t="s">
        <v>108</v>
      </c>
      <c r="U19" s="143" t="s">
        <v>108</v>
      </c>
      <c r="V19" s="143" t="s">
        <v>108</v>
      </c>
      <c r="W19" s="143" t="s">
        <v>108</v>
      </c>
      <c r="X19" s="143" t="s">
        <v>108</v>
      </c>
      <c r="Y19" s="143" t="s">
        <v>108</v>
      </c>
      <c r="Z19" s="143" t="s">
        <v>108</v>
      </c>
      <c r="AA19" s="143" t="s">
        <v>108</v>
      </c>
      <c r="AB19" s="143" t="s">
        <v>108</v>
      </c>
      <c r="AC19" s="143" t="s">
        <v>108</v>
      </c>
      <c r="AD19" s="143" t="s">
        <v>108</v>
      </c>
      <c r="AE19" s="143" t="s">
        <v>108</v>
      </c>
      <c r="AF19" s="143" t="s">
        <v>108</v>
      </c>
      <c r="AG19" s="143" t="s">
        <v>108</v>
      </c>
      <c r="AH19" s="143" t="s">
        <v>108</v>
      </c>
      <c r="AI19" s="143" t="s">
        <v>108</v>
      </c>
      <c r="AJ19" s="143" t="s">
        <v>108</v>
      </c>
      <c r="AK19" s="143" t="s">
        <v>108</v>
      </c>
      <c r="AL19" s="143" t="s">
        <v>108</v>
      </c>
      <c r="AM19" s="143" t="s">
        <v>108</v>
      </c>
      <c r="AN19" s="143" t="s">
        <v>108</v>
      </c>
      <c r="AO19" s="143" t="s">
        <v>108</v>
      </c>
      <c r="AP19" s="143" t="s">
        <v>108</v>
      </c>
      <c r="AQ19" s="143" t="s">
        <v>108</v>
      </c>
      <c r="AR19" s="143" t="s">
        <v>108</v>
      </c>
      <c r="AS19" s="143" t="s">
        <v>108</v>
      </c>
      <c r="AT19" s="143" t="s">
        <v>108</v>
      </c>
      <c r="AU19" s="143" t="s">
        <v>108</v>
      </c>
      <c r="AV19" s="143" t="s">
        <v>108</v>
      </c>
      <c r="AW19" s="143" t="s">
        <v>108</v>
      </c>
      <c r="AX19" s="143" t="s">
        <v>108</v>
      </c>
      <c r="AY19" s="143" t="s">
        <v>108</v>
      </c>
      <c r="AZ19" s="143" t="s">
        <v>108</v>
      </c>
      <c r="BA19" s="143" t="s">
        <v>108</v>
      </c>
      <c r="BB19" s="143" t="s">
        <v>108</v>
      </c>
      <c r="BC19" s="143" t="s">
        <v>108</v>
      </c>
      <c r="BD19" s="143" t="s">
        <v>108</v>
      </c>
      <c r="BE19" s="143" t="s">
        <v>108</v>
      </c>
      <c r="BF19" s="143" t="s">
        <v>108</v>
      </c>
      <c r="BG19" s="143" t="s">
        <v>108</v>
      </c>
      <c r="BH19" s="143" t="s">
        <v>108</v>
      </c>
      <c r="BI19" s="143" t="s">
        <v>108</v>
      </c>
      <c r="BJ19" s="143" t="s">
        <v>108</v>
      </c>
      <c r="BK19" s="143" t="s">
        <v>108</v>
      </c>
      <c r="BL19" s="143" t="s">
        <v>108</v>
      </c>
      <c r="BM19" s="143" t="s">
        <v>108</v>
      </c>
      <c r="BN19" s="143" t="s">
        <v>108</v>
      </c>
      <c r="BO19" s="143" t="s">
        <v>108</v>
      </c>
      <c r="BP19" s="143" t="s">
        <v>108</v>
      </c>
      <c r="BQ19" s="143" t="s">
        <v>108</v>
      </c>
      <c r="BR19" s="143" t="s">
        <v>108</v>
      </c>
      <c r="BS19" s="143" t="s">
        <v>108</v>
      </c>
      <c r="BT19" s="143" t="s">
        <v>108</v>
      </c>
      <c r="BU19" s="143" t="s">
        <v>108</v>
      </c>
      <c r="BV19" s="143" t="s">
        <v>108</v>
      </c>
      <c r="BW19" s="143" t="s">
        <v>108</v>
      </c>
      <c r="BX19" s="143" t="s">
        <v>108</v>
      </c>
      <c r="BY19" s="143" t="s">
        <v>108</v>
      </c>
      <c r="BZ19" s="143" t="s">
        <v>108</v>
      </c>
      <c r="CA19" s="143" t="s">
        <v>108</v>
      </c>
      <c r="CB19" s="143" t="s">
        <v>108</v>
      </c>
      <c r="CC19" s="143" t="s">
        <v>108</v>
      </c>
      <c r="CD19" s="143" t="s">
        <v>108</v>
      </c>
      <c r="CE19" s="143" t="s">
        <v>108</v>
      </c>
      <c r="CF19" s="143" t="s">
        <v>108</v>
      </c>
      <c r="CG19" s="143" t="s">
        <v>108</v>
      </c>
      <c r="CH19" s="143" t="s">
        <v>108</v>
      </c>
      <c r="CI19" s="143" t="s">
        <v>108</v>
      </c>
      <c r="CJ19" s="143" t="s">
        <v>108</v>
      </c>
      <c r="CK19" s="143" t="s">
        <v>108</v>
      </c>
      <c r="CL19" s="143" t="s">
        <v>108</v>
      </c>
      <c r="CM19" s="143" t="s">
        <v>108</v>
      </c>
      <c r="CN19" s="143" t="s">
        <v>108</v>
      </c>
      <c r="CO19" s="143" t="s">
        <v>108</v>
      </c>
      <c r="CP19" s="143" t="s">
        <v>108</v>
      </c>
      <c r="CQ19" s="143" t="s">
        <v>108</v>
      </c>
      <c r="CR19" s="143" t="s">
        <v>108</v>
      </c>
      <c r="CS19" s="143" t="s">
        <v>108</v>
      </c>
      <c r="CT19" s="143" t="s">
        <v>108</v>
      </c>
      <c r="CU19" s="143" t="s">
        <v>108</v>
      </c>
      <c r="CV19" s="143" t="s">
        <v>108</v>
      </c>
      <c r="CW19" s="143" t="s">
        <v>108</v>
      </c>
      <c r="CX19" s="143" t="s">
        <v>108</v>
      </c>
      <c r="CY19" s="143" t="s">
        <v>108</v>
      </c>
      <c r="CZ19" s="143" t="s">
        <v>108</v>
      </c>
      <c r="DA19" s="143" t="s">
        <v>108</v>
      </c>
      <c r="DB19" s="143" t="s">
        <v>108</v>
      </c>
      <c r="DC19" s="143" t="s">
        <v>108</v>
      </c>
      <c r="DD19" s="143" t="s">
        <v>108</v>
      </c>
      <c r="DE19" s="143" t="s">
        <v>108</v>
      </c>
      <c r="DF19" s="143" t="s">
        <v>108</v>
      </c>
      <c r="DG19" s="143" t="s">
        <v>108</v>
      </c>
      <c r="DH19" s="143" t="s">
        <v>108</v>
      </c>
      <c r="DI19" s="143" t="s">
        <v>108</v>
      </c>
      <c r="DJ19" s="143" t="s">
        <v>108</v>
      </c>
      <c r="DK19" s="143" t="s">
        <v>108</v>
      </c>
      <c r="DL19" s="143" t="s">
        <v>108</v>
      </c>
      <c r="DM19" s="143" t="s">
        <v>108</v>
      </c>
      <c r="DN19" s="143" t="s">
        <v>108</v>
      </c>
      <c r="DO19" s="143" t="s">
        <v>108</v>
      </c>
      <c r="DP19" s="143" t="s">
        <v>108</v>
      </c>
      <c r="DQ19" s="143" t="s">
        <v>108</v>
      </c>
      <c r="DR19" s="143" t="s">
        <v>108</v>
      </c>
      <c r="DS19" s="143" t="s">
        <v>108</v>
      </c>
      <c r="DT19" s="143" t="s">
        <v>108</v>
      </c>
      <c r="DU19" s="143" t="s">
        <v>108</v>
      </c>
      <c r="DV19" s="143" t="s">
        <v>108</v>
      </c>
      <c r="DW19" s="143" t="s">
        <v>108</v>
      </c>
      <c r="DX19" s="143" t="s">
        <v>108</v>
      </c>
      <c r="DY19" s="143" t="s">
        <v>108</v>
      </c>
      <c r="DZ19" s="143" t="s">
        <v>108</v>
      </c>
      <c r="EA19" s="143" t="s">
        <v>108</v>
      </c>
      <c r="EB19" s="143" t="s">
        <v>108</v>
      </c>
      <c r="EC19" s="143" t="s">
        <v>108</v>
      </c>
      <c r="ED19" s="143" t="s">
        <v>108</v>
      </c>
      <c r="EE19" s="143" t="s">
        <v>108</v>
      </c>
      <c r="EF19" s="143" t="s">
        <v>108</v>
      </c>
      <c r="EG19" s="143" t="s">
        <v>108</v>
      </c>
      <c r="EH19" s="143" t="s">
        <v>108</v>
      </c>
      <c r="EI19" s="143" t="s">
        <v>108</v>
      </c>
      <c r="EJ19" s="143" t="s">
        <v>108</v>
      </c>
      <c r="EK19" s="143" t="s">
        <v>108</v>
      </c>
      <c r="EL19" s="143" t="s">
        <v>108</v>
      </c>
      <c r="EM19" s="143" t="s">
        <v>108</v>
      </c>
      <c r="EN19" s="143" t="s">
        <v>108</v>
      </c>
      <c r="EO19" s="143" t="s">
        <v>108</v>
      </c>
      <c r="EP19" s="143" t="s">
        <v>108</v>
      </c>
      <c r="EQ19" s="143" t="s">
        <v>108</v>
      </c>
      <c r="ER19" s="143" t="s">
        <v>108</v>
      </c>
      <c r="ES19" s="143" t="s">
        <v>108</v>
      </c>
      <c r="ET19" s="143" t="s">
        <v>108</v>
      </c>
      <c r="EU19" s="143" t="s">
        <v>108</v>
      </c>
      <c r="EV19" s="143" t="s">
        <v>108</v>
      </c>
      <c r="EW19" s="143" t="s">
        <v>108</v>
      </c>
      <c r="EX19" s="143" t="s">
        <v>108</v>
      </c>
      <c r="EY19" s="143" t="s">
        <v>108</v>
      </c>
      <c r="EZ19" s="143" t="s">
        <v>108</v>
      </c>
      <c r="FA19" s="143" t="s">
        <v>108</v>
      </c>
      <c r="FB19" s="143" t="s">
        <v>108</v>
      </c>
      <c r="FC19" s="143" t="s">
        <v>108</v>
      </c>
      <c r="FD19" s="143" t="s">
        <v>108</v>
      </c>
      <c r="FE19" s="143" t="s">
        <v>108</v>
      </c>
      <c r="FF19" s="143" t="s">
        <v>108</v>
      </c>
      <c r="FG19" s="143" t="s">
        <v>108</v>
      </c>
      <c r="FH19" s="143" t="s">
        <v>108</v>
      </c>
      <c r="FI19" s="143" t="s">
        <v>108</v>
      </c>
      <c r="FJ19" s="143" t="s">
        <v>108</v>
      </c>
      <c r="FK19" s="143" t="s">
        <v>108</v>
      </c>
      <c r="FL19" s="143" t="s">
        <v>108</v>
      </c>
      <c r="FM19" s="143" t="s">
        <v>108</v>
      </c>
      <c r="FN19" s="143" t="s">
        <v>108</v>
      </c>
      <c r="FO19" s="143" t="s">
        <v>108</v>
      </c>
      <c r="FP19" s="143" t="s">
        <v>108</v>
      </c>
      <c r="FQ19" s="143" t="s">
        <v>108</v>
      </c>
      <c r="FR19" s="143" t="s">
        <v>108</v>
      </c>
      <c r="FS19" s="143" t="s">
        <v>108</v>
      </c>
      <c r="FT19" s="143" t="s">
        <v>108</v>
      </c>
      <c r="FU19" s="143" t="s">
        <v>108</v>
      </c>
      <c r="FV19" s="143" t="s">
        <v>108</v>
      </c>
      <c r="FW19" s="143" t="s">
        <v>108</v>
      </c>
      <c r="FX19" s="143" t="s">
        <v>108</v>
      </c>
      <c r="FY19" s="143" t="s">
        <v>108</v>
      </c>
      <c r="FZ19" s="143" t="s">
        <v>108</v>
      </c>
      <c r="GA19" s="143" t="s">
        <v>108</v>
      </c>
      <c r="GB19" s="143" t="s">
        <v>108</v>
      </c>
      <c r="GC19" s="143" t="s">
        <v>108</v>
      </c>
      <c r="GD19" s="143" t="s">
        <v>108</v>
      </c>
      <c r="GE19" s="143" t="s">
        <v>108</v>
      </c>
      <c r="GF19" s="143" t="s">
        <v>108</v>
      </c>
      <c r="GG19" s="143" t="s">
        <v>108</v>
      </c>
      <c r="GH19" s="143" t="s">
        <v>108</v>
      </c>
      <c r="GI19" s="143" t="s">
        <v>108</v>
      </c>
      <c r="GJ19" s="143" t="s">
        <v>108</v>
      </c>
      <c r="GK19" s="143" t="s">
        <v>108</v>
      </c>
      <c r="GL19" s="143" t="s">
        <v>108</v>
      </c>
      <c r="GM19" s="143" t="s">
        <v>108</v>
      </c>
      <c r="GN19" s="143" t="s">
        <v>108</v>
      </c>
      <c r="GO19" s="143" t="s">
        <v>108</v>
      </c>
      <c r="GP19" s="143" t="s">
        <v>108</v>
      </c>
      <c r="GQ19" s="143" t="s">
        <v>108</v>
      </c>
      <c r="GR19" s="143" t="s">
        <v>108</v>
      </c>
      <c r="GS19" s="143" t="s">
        <v>108</v>
      </c>
      <c r="GT19" s="143" t="s">
        <v>108</v>
      </c>
      <c r="GU19" s="143" t="s">
        <v>108</v>
      </c>
      <c r="GV19" s="143" t="s">
        <v>108</v>
      </c>
      <c r="GW19" s="143" t="s">
        <v>108</v>
      </c>
      <c r="GX19" s="143" t="s">
        <v>108</v>
      </c>
      <c r="GY19" s="143" t="s">
        <v>108</v>
      </c>
      <c r="GZ19" s="143" t="s">
        <v>108</v>
      </c>
      <c r="HA19" s="143" t="s">
        <v>108</v>
      </c>
      <c r="HB19" s="143" t="s">
        <v>108</v>
      </c>
      <c r="HC19" s="143" t="s">
        <v>108</v>
      </c>
      <c r="HD19" s="143" t="s">
        <v>108</v>
      </c>
      <c r="HE19" s="143" t="s">
        <v>108</v>
      </c>
      <c r="HF19" s="143" t="s">
        <v>108</v>
      </c>
    </row>
    <row r="20" spans="1:214" s="106" customFormat="1" ht="12" customHeight="1" x14ac:dyDescent="0.2">
      <c r="A20" s="8">
        <v>42</v>
      </c>
      <c r="B20" s="143" t="s">
        <v>108</v>
      </c>
      <c r="C20" s="143" t="s">
        <v>108</v>
      </c>
      <c r="D20" s="143" t="s">
        <v>108</v>
      </c>
      <c r="E20" s="143" t="s">
        <v>108</v>
      </c>
      <c r="F20" s="143" t="s">
        <v>108</v>
      </c>
      <c r="G20" s="143" t="s">
        <v>108</v>
      </c>
      <c r="H20" s="143" t="s">
        <v>108</v>
      </c>
      <c r="I20" s="143" t="s">
        <v>108</v>
      </c>
      <c r="J20" s="143" t="s">
        <v>108</v>
      </c>
      <c r="K20" s="143" t="s">
        <v>108</v>
      </c>
      <c r="L20" s="143" t="s">
        <v>108</v>
      </c>
      <c r="M20" s="143" t="s">
        <v>108</v>
      </c>
      <c r="N20" s="143" t="s">
        <v>108</v>
      </c>
      <c r="O20" s="143" t="s">
        <v>108</v>
      </c>
      <c r="P20" s="143" t="s">
        <v>108</v>
      </c>
      <c r="Q20" s="143" t="s">
        <v>108</v>
      </c>
      <c r="R20" s="143" t="s">
        <v>108</v>
      </c>
      <c r="S20" s="143" t="s">
        <v>108</v>
      </c>
      <c r="T20" s="143" t="s">
        <v>108</v>
      </c>
      <c r="U20" s="143" t="s">
        <v>108</v>
      </c>
      <c r="V20" s="143" t="s">
        <v>108</v>
      </c>
      <c r="W20" s="143" t="s">
        <v>108</v>
      </c>
      <c r="X20" s="143" t="s">
        <v>108</v>
      </c>
      <c r="Y20" s="143" t="s">
        <v>108</v>
      </c>
      <c r="Z20" s="143" t="s">
        <v>108</v>
      </c>
      <c r="AA20" s="143" t="s">
        <v>108</v>
      </c>
      <c r="AB20" s="143" t="s">
        <v>108</v>
      </c>
      <c r="AC20" s="143" t="s">
        <v>108</v>
      </c>
      <c r="AD20" s="143" t="s">
        <v>108</v>
      </c>
      <c r="AE20" s="143" t="s">
        <v>108</v>
      </c>
      <c r="AF20" s="143" t="s">
        <v>108</v>
      </c>
      <c r="AG20" s="143" t="s">
        <v>108</v>
      </c>
      <c r="AH20" s="143" t="s">
        <v>108</v>
      </c>
      <c r="AI20" s="143" t="s">
        <v>108</v>
      </c>
      <c r="AJ20" s="143" t="s">
        <v>108</v>
      </c>
      <c r="AK20" s="143" t="s">
        <v>108</v>
      </c>
      <c r="AL20" s="143" t="s">
        <v>108</v>
      </c>
      <c r="AM20" s="143" t="s">
        <v>108</v>
      </c>
      <c r="AN20" s="143" t="s">
        <v>108</v>
      </c>
      <c r="AO20" s="143" t="s">
        <v>108</v>
      </c>
      <c r="AP20" s="143" t="s">
        <v>108</v>
      </c>
      <c r="AQ20" s="143" t="s">
        <v>108</v>
      </c>
      <c r="AR20" s="143" t="s">
        <v>108</v>
      </c>
      <c r="AS20" s="143" t="s">
        <v>108</v>
      </c>
      <c r="AT20" s="143" t="s">
        <v>108</v>
      </c>
      <c r="AU20" s="143" t="s">
        <v>108</v>
      </c>
      <c r="AV20" s="143" t="s">
        <v>108</v>
      </c>
      <c r="AW20" s="143" t="s">
        <v>108</v>
      </c>
      <c r="AX20" s="143" t="s">
        <v>108</v>
      </c>
      <c r="AY20" s="143" t="s">
        <v>108</v>
      </c>
      <c r="AZ20" s="143" t="s">
        <v>108</v>
      </c>
      <c r="BA20" s="143" t="s">
        <v>108</v>
      </c>
      <c r="BB20" s="143" t="s">
        <v>108</v>
      </c>
      <c r="BC20" s="143" t="s">
        <v>108</v>
      </c>
      <c r="BD20" s="143" t="s">
        <v>108</v>
      </c>
      <c r="BE20" s="143" t="s">
        <v>108</v>
      </c>
      <c r="BF20" s="143" t="s">
        <v>108</v>
      </c>
      <c r="BG20" s="143" t="s">
        <v>108</v>
      </c>
      <c r="BH20" s="143" t="s">
        <v>108</v>
      </c>
      <c r="BI20" s="143" t="s">
        <v>108</v>
      </c>
      <c r="BJ20" s="143" t="s">
        <v>108</v>
      </c>
      <c r="BK20" s="143" t="s">
        <v>108</v>
      </c>
      <c r="BL20" s="143" t="s">
        <v>108</v>
      </c>
      <c r="BM20" s="143" t="s">
        <v>108</v>
      </c>
      <c r="BN20" s="143" t="s">
        <v>108</v>
      </c>
      <c r="BO20" s="143" t="s">
        <v>108</v>
      </c>
      <c r="BP20" s="143" t="s">
        <v>108</v>
      </c>
      <c r="BQ20" s="143" t="s">
        <v>108</v>
      </c>
      <c r="BR20" s="143" t="s">
        <v>108</v>
      </c>
      <c r="BS20" s="143" t="s">
        <v>108</v>
      </c>
      <c r="BT20" s="143" t="s">
        <v>108</v>
      </c>
      <c r="BU20" s="143" t="s">
        <v>108</v>
      </c>
      <c r="BV20" s="143" t="s">
        <v>108</v>
      </c>
      <c r="BW20" s="143" t="s">
        <v>108</v>
      </c>
      <c r="BX20" s="143" t="s">
        <v>108</v>
      </c>
      <c r="BY20" s="143" t="s">
        <v>108</v>
      </c>
      <c r="BZ20" s="143" t="s">
        <v>108</v>
      </c>
      <c r="CA20" s="143" t="s">
        <v>108</v>
      </c>
      <c r="CB20" s="143" t="s">
        <v>108</v>
      </c>
      <c r="CC20" s="143" t="s">
        <v>108</v>
      </c>
      <c r="CD20" s="143" t="s">
        <v>108</v>
      </c>
      <c r="CE20" s="143" t="s">
        <v>108</v>
      </c>
      <c r="CF20" s="143" t="s">
        <v>108</v>
      </c>
      <c r="CG20" s="143" t="s">
        <v>108</v>
      </c>
      <c r="CH20" s="143" t="s">
        <v>108</v>
      </c>
      <c r="CI20" s="143" t="s">
        <v>108</v>
      </c>
      <c r="CJ20" s="143" t="s">
        <v>108</v>
      </c>
      <c r="CK20" s="143" t="s">
        <v>108</v>
      </c>
      <c r="CL20" s="143" t="s">
        <v>108</v>
      </c>
      <c r="CM20" s="143" t="s">
        <v>108</v>
      </c>
      <c r="CN20" s="143" t="s">
        <v>108</v>
      </c>
      <c r="CO20" s="143" t="s">
        <v>108</v>
      </c>
      <c r="CP20" s="143" t="s">
        <v>108</v>
      </c>
      <c r="CQ20" s="143" t="s">
        <v>108</v>
      </c>
      <c r="CR20" s="143" t="s">
        <v>108</v>
      </c>
      <c r="CS20" s="143" t="s">
        <v>108</v>
      </c>
      <c r="CT20" s="143" t="s">
        <v>108</v>
      </c>
      <c r="CU20" s="143" t="s">
        <v>108</v>
      </c>
      <c r="CV20" s="143" t="s">
        <v>108</v>
      </c>
      <c r="CW20" s="143" t="s">
        <v>108</v>
      </c>
      <c r="CX20" s="143" t="s">
        <v>108</v>
      </c>
      <c r="CY20" s="143" t="s">
        <v>108</v>
      </c>
      <c r="CZ20" s="143" t="s">
        <v>108</v>
      </c>
      <c r="DA20" s="143" t="s">
        <v>108</v>
      </c>
      <c r="DB20" s="143" t="s">
        <v>108</v>
      </c>
      <c r="DC20" s="143" t="s">
        <v>108</v>
      </c>
      <c r="DD20" s="143" t="s">
        <v>108</v>
      </c>
      <c r="DE20" s="143" t="s">
        <v>108</v>
      </c>
      <c r="DF20" s="143" t="s">
        <v>108</v>
      </c>
      <c r="DG20" s="143" t="s">
        <v>108</v>
      </c>
      <c r="DH20" s="143" t="s">
        <v>108</v>
      </c>
      <c r="DI20" s="143" t="s">
        <v>108</v>
      </c>
      <c r="DJ20" s="143" t="s">
        <v>108</v>
      </c>
      <c r="DK20" s="143" t="s">
        <v>108</v>
      </c>
      <c r="DL20" s="143" t="s">
        <v>108</v>
      </c>
      <c r="DM20" s="143" t="s">
        <v>108</v>
      </c>
      <c r="DN20" s="143" t="s">
        <v>108</v>
      </c>
      <c r="DO20" s="143" t="s">
        <v>108</v>
      </c>
      <c r="DP20" s="143" t="s">
        <v>108</v>
      </c>
      <c r="DQ20" s="143" t="s">
        <v>108</v>
      </c>
      <c r="DR20" s="143" t="s">
        <v>108</v>
      </c>
      <c r="DS20" s="143" t="s">
        <v>108</v>
      </c>
      <c r="DT20" s="143">
        <v>3.4</v>
      </c>
      <c r="DU20" s="143">
        <v>4.5</v>
      </c>
      <c r="DV20" s="143" t="s">
        <v>108</v>
      </c>
      <c r="DW20" s="143" t="s">
        <v>108</v>
      </c>
      <c r="DX20" s="143" t="s">
        <v>108</v>
      </c>
      <c r="DY20" s="143" t="s">
        <v>108</v>
      </c>
      <c r="DZ20" s="143" t="s">
        <v>108</v>
      </c>
      <c r="EA20" s="143" t="s">
        <v>108</v>
      </c>
      <c r="EB20" s="143" t="s">
        <v>108</v>
      </c>
      <c r="EC20" s="143" t="s">
        <v>108</v>
      </c>
      <c r="ED20" s="143" t="s">
        <v>108</v>
      </c>
      <c r="EE20" s="143" t="s">
        <v>108</v>
      </c>
      <c r="EF20" s="143" t="s">
        <v>108</v>
      </c>
      <c r="EG20" s="143" t="s">
        <v>108</v>
      </c>
      <c r="EH20" s="143" t="s">
        <v>108</v>
      </c>
      <c r="EI20" s="143" t="s">
        <v>108</v>
      </c>
      <c r="EJ20" s="143" t="s">
        <v>108</v>
      </c>
      <c r="EK20" s="143" t="s">
        <v>108</v>
      </c>
      <c r="EL20" s="143" t="s">
        <v>108</v>
      </c>
      <c r="EM20" s="143" t="s">
        <v>108</v>
      </c>
      <c r="EN20" s="143" t="s">
        <v>108</v>
      </c>
      <c r="EO20" s="143" t="s">
        <v>108</v>
      </c>
      <c r="EP20" s="143" t="s">
        <v>108</v>
      </c>
      <c r="EQ20" s="143" t="s">
        <v>108</v>
      </c>
      <c r="ER20" s="143" t="s">
        <v>108</v>
      </c>
      <c r="ES20" s="143" t="s">
        <v>108</v>
      </c>
      <c r="ET20" s="143" t="s">
        <v>108</v>
      </c>
      <c r="EU20" s="143" t="s">
        <v>108</v>
      </c>
      <c r="EV20" s="143" t="s">
        <v>108</v>
      </c>
      <c r="EW20" s="143" t="s">
        <v>108</v>
      </c>
      <c r="EX20" s="143" t="s">
        <v>108</v>
      </c>
      <c r="EY20" s="143" t="s">
        <v>108</v>
      </c>
      <c r="EZ20" s="143" t="s">
        <v>108</v>
      </c>
      <c r="FA20" s="143" t="s">
        <v>108</v>
      </c>
      <c r="FB20" s="143" t="s">
        <v>108</v>
      </c>
      <c r="FC20" s="143" t="s">
        <v>108</v>
      </c>
      <c r="FD20" s="143" t="s">
        <v>108</v>
      </c>
      <c r="FE20" s="143" t="s">
        <v>108</v>
      </c>
      <c r="FF20" s="143" t="s">
        <v>108</v>
      </c>
      <c r="FG20" s="143" t="s">
        <v>108</v>
      </c>
      <c r="FH20" s="143" t="s">
        <v>108</v>
      </c>
      <c r="FI20" s="143" t="s">
        <v>108</v>
      </c>
      <c r="FJ20" s="143" t="s">
        <v>108</v>
      </c>
      <c r="FK20" s="143" t="s">
        <v>108</v>
      </c>
      <c r="FL20" s="143" t="s">
        <v>108</v>
      </c>
      <c r="FM20" s="143" t="s">
        <v>108</v>
      </c>
      <c r="FN20" s="143" t="s">
        <v>108</v>
      </c>
      <c r="FO20" s="143" t="s">
        <v>108</v>
      </c>
      <c r="FP20" s="143" t="s">
        <v>108</v>
      </c>
      <c r="FQ20" s="143" t="s">
        <v>108</v>
      </c>
      <c r="FR20" s="143" t="s">
        <v>108</v>
      </c>
      <c r="FS20" s="143" t="s">
        <v>108</v>
      </c>
      <c r="FT20" s="143" t="s">
        <v>108</v>
      </c>
      <c r="FU20" s="143" t="s">
        <v>108</v>
      </c>
      <c r="FV20" s="143" t="s">
        <v>108</v>
      </c>
      <c r="FW20" s="143" t="s">
        <v>108</v>
      </c>
      <c r="FX20" s="143" t="s">
        <v>108</v>
      </c>
      <c r="FY20" s="143" t="s">
        <v>108</v>
      </c>
      <c r="FZ20" s="143" t="s">
        <v>108</v>
      </c>
      <c r="GA20" s="143" t="s">
        <v>108</v>
      </c>
      <c r="GB20" s="143" t="s">
        <v>108</v>
      </c>
      <c r="GC20" s="143" t="s">
        <v>108</v>
      </c>
      <c r="GD20" s="143" t="s">
        <v>108</v>
      </c>
      <c r="GE20" s="143" t="s">
        <v>108</v>
      </c>
      <c r="GF20" s="143" t="s">
        <v>108</v>
      </c>
      <c r="GG20" s="143" t="s">
        <v>108</v>
      </c>
      <c r="GH20" s="143" t="s">
        <v>108</v>
      </c>
      <c r="GI20" s="143" t="s">
        <v>108</v>
      </c>
      <c r="GJ20" s="143" t="s">
        <v>108</v>
      </c>
      <c r="GK20" s="143" t="s">
        <v>108</v>
      </c>
      <c r="GL20" s="143" t="s">
        <v>108</v>
      </c>
      <c r="GM20" s="143" t="s">
        <v>108</v>
      </c>
      <c r="GN20" s="143" t="s">
        <v>108</v>
      </c>
      <c r="GO20" s="143" t="s">
        <v>108</v>
      </c>
      <c r="GP20" s="143" t="s">
        <v>108</v>
      </c>
      <c r="GQ20" s="143" t="s">
        <v>108</v>
      </c>
      <c r="GR20" s="143" t="s">
        <v>108</v>
      </c>
      <c r="GS20" s="143" t="s">
        <v>108</v>
      </c>
      <c r="GT20" s="143" t="s">
        <v>108</v>
      </c>
      <c r="GU20" s="143" t="s">
        <v>108</v>
      </c>
      <c r="GV20" s="143" t="s">
        <v>108</v>
      </c>
      <c r="GW20" s="143" t="s">
        <v>108</v>
      </c>
      <c r="GX20" s="143" t="s">
        <v>108</v>
      </c>
      <c r="GY20" s="143" t="s">
        <v>108</v>
      </c>
      <c r="GZ20" s="143" t="s">
        <v>108</v>
      </c>
      <c r="HA20" s="143" t="s">
        <v>108</v>
      </c>
      <c r="HB20" s="143" t="s">
        <v>108</v>
      </c>
      <c r="HC20" s="143" t="s">
        <v>108</v>
      </c>
      <c r="HD20" s="143" t="s">
        <v>108</v>
      </c>
      <c r="HE20" s="143" t="s">
        <v>108</v>
      </c>
      <c r="HF20" s="143" t="s">
        <v>108</v>
      </c>
    </row>
    <row r="21" spans="1:214" s="106" customFormat="1" ht="12" customHeight="1" x14ac:dyDescent="0.2">
      <c r="A21" s="8">
        <v>43</v>
      </c>
      <c r="B21" s="143" t="s">
        <v>108</v>
      </c>
      <c r="C21" s="143" t="s">
        <v>108</v>
      </c>
      <c r="D21" s="143" t="s">
        <v>108</v>
      </c>
      <c r="E21" s="143" t="s">
        <v>108</v>
      </c>
      <c r="F21" s="143" t="s">
        <v>108</v>
      </c>
      <c r="G21" s="143" t="s">
        <v>108</v>
      </c>
      <c r="H21" s="143" t="s">
        <v>108</v>
      </c>
      <c r="I21" s="143" t="s">
        <v>108</v>
      </c>
      <c r="J21" s="143" t="s">
        <v>108</v>
      </c>
      <c r="K21" s="143" t="s">
        <v>108</v>
      </c>
      <c r="L21" s="143" t="s">
        <v>108</v>
      </c>
      <c r="M21" s="143" t="s">
        <v>108</v>
      </c>
      <c r="N21" s="143" t="s">
        <v>108</v>
      </c>
      <c r="O21" s="143" t="s">
        <v>108</v>
      </c>
      <c r="P21" s="143" t="s">
        <v>108</v>
      </c>
      <c r="Q21" s="143" t="s">
        <v>108</v>
      </c>
      <c r="R21" s="143" t="s">
        <v>108</v>
      </c>
      <c r="S21" s="143" t="s">
        <v>108</v>
      </c>
      <c r="T21" s="143" t="s">
        <v>108</v>
      </c>
      <c r="U21" s="143" t="s">
        <v>108</v>
      </c>
      <c r="V21" s="143" t="s">
        <v>108</v>
      </c>
      <c r="W21" s="143" t="s">
        <v>108</v>
      </c>
      <c r="X21" s="143" t="s">
        <v>108</v>
      </c>
      <c r="Y21" s="143" t="s">
        <v>108</v>
      </c>
      <c r="Z21" s="143" t="s">
        <v>108</v>
      </c>
      <c r="AA21" s="143" t="s">
        <v>108</v>
      </c>
      <c r="AB21" s="143" t="s">
        <v>108</v>
      </c>
      <c r="AC21" s="143" t="s">
        <v>108</v>
      </c>
      <c r="AD21" s="143" t="s">
        <v>108</v>
      </c>
      <c r="AE21" s="143" t="s">
        <v>108</v>
      </c>
      <c r="AF21" s="143" t="s">
        <v>108</v>
      </c>
      <c r="AG21" s="143" t="s">
        <v>108</v>
      </c>
      <c r="AH21" s="143" t="s">
        <v>108</v>
      </c>
      <c r="AI21" s="143" t="s">
        <v>108</v>
      </c>
      <c r="AJ21" s="143" t="s">
        <v>108</v>
      </c>
      <c r="AK21" s="143" t="s">
        <v>108</v>
      </c>
      <c r="AL21" s="143" t="s">
        <v>108</v>
      </c>
      <c r="AM21" s="143" t="s">
        <v>108</v>
      </c>
      <c r="AN21" s="143" t="s">
        <v>108</v>
      </c>
      <c r="AO21" s="143" t="s">
        <v>108</v>
      </c>
      <c r="AP21" s="143" t="s">
        <v>108</v>
      </c>
      <c r="AQ21" s="143" t="s">
        <v>108</v>
      </c>
      <c r="AR21" s="143" t="s">
        <v>108</v>
      </c>
      <c r="AS21" s="143" t="s">
        <v>108</v>
      </c>
      <c r="AT21" s="143" t="s">
        <v>108</v>
      </c>
      <c r="AU21" s="143" t="s">
        <v>108</v>
      </c>
      <c r="AV21" s="143" t="s">
        <v>108</v>
      </c>
      <c r="AW21" s="143" t="s">
        <v>108</v>
      </c>
      <c r="AX21" s="143" t="s">
        <v>108</v>
      </c>
      <c r="AY21" s="143" t="s">
        <v>108</v>
      </c>
      <c r="AZ21" s="143" t="s">
        <v>108</v>
      </c>
      <c r="BA21" s="143" t="s">
        <v>108</v>
      </c>
      <c r="BB21" s="143" t="s">
        <v>108</v>
      </c>
      <c r="BC21" s="143" t="s">
        <v>108</v>
      </c>
      <c r="BD21" s="143" t="s">
        <v>108</v>
      </c>
      <c r="BE21" s="143" t="s">
        <v>108</v>
      </c>
      <c r="BF21" s="143" t="s">
        <v>108</v>
      </c>
      <c r="BG21" s="143" t="s">
        <v>108</v>
      </c>
      <c r="BH21" s="143" t="s">
        <v>108</v>
      </c>
      <c r="BI21" s="143" t="s">
        <v>108</v>
      </c>
      <c r="BJ21" s="143" t="s">
        <v>108</v>
      </c>
      <c r="BK21" s="143" t="s">
        <v>108</v>
      </c>
      <c r="BL21" s="143" t="s">
        <v>108</v>
      </c>
      <c r="BM21" s="143" t="s">
        <v>108</v>
      </c>
      <c r="BN21" s="143" t="s">
        <v>108</v>
      </c>
      <c r="BO21" s="143" t="s">
        <v>108</v>
      </c>
      <c r="BP21" s="143" t="s">
        <v>108</v>
      </c>
      <c r="BQ21" s="143" t="s">
        <v>108</v>
      </c>
      <c r="BR21" s="143" t="s">
        <v>108</v>
      </c>
      <c r="BS21" s="143" t="s">
        <v>108</v>
      </c>
      <c r="BT21" s="143" t="s">
        <v>108</v>
      </c>
      <c r="BU21" s="143" t="s">
        <v>108</v>
      </c>
      <c r="BV21" s="143" t="s">
        <v>108</v>
      </c>
      <c r="BW21" s="143" t="s">
        <v>108</v>
      </c>
      <c r="BX21" s="143" t="s">
        <v>108</v>
      </c>
      <c r="BY21" s="143" t="s">
        <v>108</v>
      </c>
      <c r="BZ21" s="143" t="s">
        <v>108</v>
      </c>
      <c r="CA21" s="143" t="s">
        <v>108</v>
      </c>
      <c r="CB21" s="143" t="s">
        <v>108</v>
      </c>
      <c r="CC21" s="143" t="s">
        <v>108</v>
      </c>
      <c r="CD21" s="143" t="s">
        <v>108</v>
      </c>
      <c r="CE21" s="143" t="s">
        <v>108</v>
      </c>
      <c r="CF21" s="143" t="s">
        <v>108</v>
      </c>
      <c r="CG21" s="143" t="s">
        <v>108</v>
      </c>
      <c r="CH21" s="143" t="s">
        <v>108</v>
      </c>
      <c r="CI21" s="143" t="s">
        <v>108</v>
      </c>
      <c r="CJ21" s="143" t="s">
        <v>108</v>
      </c>
      <c r="CK21" s="143" t="s">
        <v>108</v>
      </c>
      <c r="CL21" s="143" t="s">
        <v>108</v>
      </c>
      <c r="CM21" s="143" t="s">
        <v>108</v>
      </c>
      <c r="CN21" s="143" t="s">
        <v>108</v>
      </c>
      <c r="CO21" s="143" t="s">
        <v>108</v>
      </c>
      <c r="CP21" s="143" t="s">
        <v>108</v>
      </c>
      <c r="CQ21" s="143" t="s">
        <v>108</v>
      </c>
      <c r="CR21" s="143" t="s">
        <v>108</v>
      </c>
      <c r="CS21" s="143" t="s">
        <v>108</v>
      </c>
      <c r="CT21" s="143" t="s">
        <v>108</v>
      </c>
      <c r="CU21" s="143" t="s">
        <v>108</v>
      </c>
      <c r="CV21" s="143" t="s">
        <v>108</v>
      </c>
      <c r="CW21" s="143" t="s">
        <v>108</v>
      </c>
      <c r="CX21" s="143" t="s">
        <v>108</v>
      </c>
      <c r="CY21" s="143" t="s">
        <v>108</v>
      </c>
      <c r="CZ21" s="143" t="s">
        <v>108</v>
      </c>
      <c r="DA21" s="143" t="s">
        <v>108</v>
      </c>
      <c r="DB21" s="143" t="s">
        <v>108</v>
      </c>
      <c r="DC21" s="143" t="s">
        <v>108</v>
      </c>
      <c r="DD21" s="143" t="s">
        <v>108</v>
      </c>
      <c r="DE21" s="143" t="s">
        <v>108</v>
      </c>
      <c r="DF21" s="143" t="s">
        <v>108</v>
      </c>
      <c r="DG21" s="143" t="s">
        <v>108</v>
      </c>
      <c r="DH21" s="143" t="s">
        <v>108</v>
      </c>
      <c r="DI21" s="143" t="s">
        <v>108</v>
      </c>
      <c r="DJ21" s="143" t="s">
        <v>108</v>
      </c>
      <c r="DK21" s="143" t="s">
        <v>108</v>
      </c>
      <c r="DL21" s="143" t="s">
        <v>108</v>
      </c>
      <c r="DM21" s="143" t="s">
        <v>108</v>
      </c>
      <c r="DN21" s="143" t="s">
        <v>108</v>
      </c>
      <c r="DO21" s="143" t="s">
        <v>108</v>
      </c>
      <c r="DP21" s="143" t="s">
        <v>108</v>
      </c>
      <c r="DQ21" s="143" t="s">
        <v>108</v>
      </c>
      <c r="DR21" s="143" t="s">
        <v>108</v>
      </c>
      <c r="DS21" s="143" t="s">
        <v>108</v>
      </c>
      <c r="DT21" s="143" t="s">
        <v>108</v>
      </c>
      <c r="DU21" s="143" t="s">
        <v>108</v>
      </c>
      <c r="DV21" s="143" t="s">
        <v>108</v>
      </c>
      <c r="DW21" s="143" t="s">
        <v>108</v>
      </c>
      <c r="DX21" s="143" t="s">
        <v>108</v>
      </c>
      <c r="DY21" s="143" t="s">
        <v>108</v>
      </c>
      <c r="DZ21" s="143" t="s">
        <v>108</v>
      </c>
      <c r="EA21" s="143" t="s">
        <v>108</v>
      </c>
      <c r="EB21" s="143" t="s">
        <v>108</v>
      </c>
      <c r="EC21" s="143" t="s">
        <v>108</v>
      </c>
      <c r="ED21" s="143" t="s">
        <v>108</v>
      </c>
      <c r="EE21" s="143" t="s">
        <v>108</v>
      </c>
      <c r="EF21" s="143" t="s">
        <v>108</v>
      </c>
      <c r="EG21" s="143" t="s">
        <v>108</v>
      </c>
      <c r="EH21" s="143" t="s">
        <v>108</v>
      </c>
      <c r="EI21" s="143" t="s">
        <v>108</v>
      </c>
      <c r="EJ21" s="143" t="s">
        <v>108</v>
      </c>
      <c r="EK21" s="143" t="s">
        <v>108</v>
      </c>
      <c r="EL21" s="143" t="s">
        <v>108</v>
      </c>
      <c r="EM21" s="143" t="s">
        <v>108</v>
      </c>
      <c r="EN21" s="143" t="s">
        <v>108</v>
      </c>
      <c r="EO21" s="143" t="s">
        <v>108</v>
      </c>
      <c r="EP21" s="143" t="s">
        <v>108</v>
      </c>
      <c r="EQ21" s="143" t="s">
        <v>108</v>
      </c>
      <c r="ER21" s="143" t="s">
        <v>108</v>
      </c>
      <c r="ES21" s="143" t="s">
        <v>108</v>
      </c>
      <c r="ET21" s="143" t="s">
        <v>108</v>
      </c>
      <c r="EU21" s="143" t="s">
        <v>108</v>
      </c>
      <c r="EV21" s="143" t="s">
        <v>108</v>
      </c>
      <c r="EW21" s="143" t="s">
        <v>108</v>
      </c>
      <c r="EX21" s="143" t="s">
        <v>108</v>
      </c>
      <c r="EY21" s="143" t="s">
        <v>108</v>
      </c>
      <c r="EZ21" s="143" t="s">
        <v>108</v>
      </c>
      <c r="FA21" s="143" t="s">
        <v>108</v>
      </c>
      <c r="FB21" s="143" t="s">
        <v>108</v>
      </c>
      <c r="FC21" s="143" t="s">
        <v>108</v>
      </c>
      <c r="FD21" s="143" t="s">
        <v>108</v>
      </c>
      <c r="FE21" s="143" t="s">
        <v>108</v>
      </c>
      <c r="FF21" s="143" t="s">
        <v>108</v>
      </c>
      <c r="FG21" s="143" t="s">
        <v>108</v>
      </c>
      <c r="FH21" s="143" t="s">
        <v>108</v>
      </c>
      <c r="FI21" s="143" t="s">
        <v>108</v>
      </c>
      <c r="FJ21" s="143" t="s">
        <v>108</v>
      </c>
      <c r="FK21" s="143" t="s">
        <v>108</v>
      </c>
      <c r="FL21" s="143" t="s">
        <v>108</v>
      </c>
      <c r="FM21" s="143" t="s">
        <v>108</v>
      </c>
      <c r="FN21" s="143" t="s">
        <v>108</v>
      </c>
      <c r="FO21" s="143" t="s">
        <v>108</v>
      </c>
      <c r="FP21" s="143" t="s">
        <v>108</v>
      </c>
      <c r="FQ21" s="143" t="s">
        <v>108</v>
      </c>
      <c r="FR21" s="143" t="s">
        <v>108</v>
      </c>
      <c r="FS21" s="143" t="s">
        <v>108</v>
      </c>
      <c r="FT21" s="143" t="s">
        <v>108</v>
      </c>
      <c r="FU21" s="143" t="s">
        <v>108</v>
      </c>
      <c r="FV21" s="143" t="s">
        <v>108</v>
      </c>
      <c r="FW21" s="143" t="s">
        <v>108</v>
      </c>
      <c r="FX21" s="143" t="s">
        <v>108</v>
      </c>
      <c r="FY21" s="143" t="s">
        <v>108</v>
      </c>
      <c r="FZ21" s="143" t="s">
        <v>108</v>
      </c>
      <c r="GA21" s="143" t="s">
        <v>108</v>
      </c>
      <c r="GB21" s="143" t="s">
        <v>108</v>
      </c>
      <c r="GC21" s="143" t="s">
        <v>108</v>
      </c>
      <c r="GD21" s="143" t="s">
        <v>108</v>
      </c>
      <c r="GE21" s="143" t="s">
        <v>108</v>
      </c>
      <c r="GF21" s="143" t="s">
        <v>108</v>
      </c>
      <c r="GG21" s="143" t="s">
        <v>108</v>
      </c>
      <c r="GH21" s="143" t="s">
        <v>108</v>
      </c>
      <c r="GI21" s="143" t="s">
        <v>108</v>
      </c>
      <c r="GJ21" s="143" t="s">
        <v>108</v>
      </c>
      <c r="GK21" s="143" t="s">
        <v>108</v>
      </c>
      <c r="GL21" s="143" t="s">
        <v>108</v>
      </c>
      <c r="GM21" s="143" t="s">
        <v>108</v>
      </c>
      <c r="GN21" s="143" t="s">
        <v>108</v>
      </c>
      <c r="GO21" s="143" t="s">
        <v>108</v>
      </c>
      <c r="GP21" s="143" t="s">
        <v>108</v>
      </c>
      <c r="GQ21" s="143" t="s">
        <v>108</v>
      </c>
      <c r="GR21" s="143" t="s">
        <v>108</v>
      </c>
      <c r="GS21" s="143" t="s">
        <v>108</v>
      </c>
      <c r="GT21" s="143" t="s">
        <v>108</v>
      </c>
      <c r="GU21" s="143" t="s">
        <v>108</v>
      </c>
      <c r="GV21" s="143" t="s">
        <v>108</v>
      </c>
      <c r="GW21" s="143" t="s">
        <v>108</v>
      </c>
      <c r="GX21" s="143" t="s">
        <v>108</v>
      </c>
      <c r="GY21" s="143" t="s">
        <v>108</v>
      </c>
      <c r="GZ21" s="143" t="s">
        <v>108</v>
      </c>
      <c r="HA21" s="143" t="s">
        <v>108</v>
      </c>
      <c r="HB21" s="143" t="s">
        <v>108</v>
      </c>
      <c r="HC21" s="143" t="s">
        <v>108</v>
      </c>
      <c r="HD21" s="143" t="s">
        <v>108</v>
      </c>
      <c r="HE21" s="143" t="s">
        <v>108</v>
      </c>
      <c r="HF21" s="143" t="s">
        <v>108</v>
      </c>
    </row>
    <row r="22" spans="1:214" s="106" customFormat="1" ht="12" customHeight="1" x14ac:dyDescent="0.2">
      <c r="A22" s="8">
        <v>44</v>
      </c>
      <c r="B22" s="143" t="s">
        <v>108</v>
      </c>
      <c r="C22" s="143" t="s">
        <v>108</v>
      </c>
      <c r="D22" s="143" t="s">
        <v>108</v>
      </c>
      <c r="E22" s="143" t="s">
        <v>108</v>
      </c>
      <c r="F22" s="143" t="s">
        <v>108</v>
      </c>
      <c r="G22" s="143" t="s">
        <v>108</v>
      </c>
      <c r="H22" s="143" t="s">
        <v>108</v>
      </c>
      <c r="I22" s="143" t="s">
        <v>108</v>
      </c>
      <c r="J22" s="143" t="s">
        <v>108</v>
      </c>
      <c r="K22" s="143" t="s">
        <v>108</v>
      </c>
      <c r="L22" s="143" t="s">
        <v>108</v>
      </c>
      <c r="M22" s="143" t="s">
        <v>108</v>
      </c>
      <c r="N22" s="143" t="s">
        <v>108</v>
      </c>
      <c r="O22" s="143" t="s">
        <v>108</v>
      </c>
      <c r="P22" s="143" t="s">
        <v>108</v>
      </c>
      <c r="Q22" s="143" t="s">
        <v>108</v>
      </c>
      <c r="R22" s="143" t="s">
        <v>108</v>
      </c>
      <c r="S22" s="143" t="s">
        <v>108</v>
      </c>
      <c r="T22" s="143" t="s">
        <v>108</v>
      </c>
      <c r="U22" s="143" t="s">
        <v>108</v>
      </c>
      <c r="V22" s="143" t="s">
        <v>108</v>
      </c>
      <c r="W22" s="143" t="s">
        <v>108</v>
      </c>
      <c r="X22" s="143" t="s">
        <v>108</v>
      </c>
      <c r="Y22" s="143" t="s">
        <v>108</v>
      </c>
      <c r="Z22" s="143" t="s">
        <v>108</v>
      </c>
      <c r="AA22" s="143" t="s">
        <v>108</v>
      </c>
      <c r="AB22" s="143" t="s">
        <v>108</v>
      </c>
      <c r="AC22" s="143" t="s">
        <v>108</v>
      </c>
      <c r="AD22" s="143" t="s">
        <v>108</v>
      </c>
      <c r="AE22" s="143" t="s">
        <v>108</v>
      </c>
      <c r="AF22" s="143" t="s">
        <v>108</v>
      </c>
      <c r="AG22" s="143" t="s">
        <v>108</v>
      </c>
      <c r="AH22" s="143" t="s">
        <v>108</v>
      </c>
      <c r="AI22" s="143" t="s">
        <v>108</v>
      </c>
      <c r="AJ22" s="143" t="s">
        <v>108</v>
      </c>
      <c r="AK22" s="143" t="s">
        <v>108</v>
      </c>
      <c r="AL22" s="143" t="s">
        <v>108</v>
      </c>
      <c r="AM22" s="143" t="s">
        <v>108</v>
      </c>
      <c r="AN22" s="143" t="s">
        <v>108</v>
      </c>
      <c r="AO22" s="143" t="s">
        <v>108</v>
      </c>
      <c r="AP22" s="143" t="s">
        <v>108</v>
      </c>
      <c r="AQ22" s="143" t="s">
        <v>108</v>
      </c>
      <c r="AR22" s="143" t="s">
        <v>108</v>
      </c>
      <c r="AS22" s="143" t="s">
        <v>108</v>
      </c>
      <c r="AT22" s="143" t="s">
        <v>108</v>
      </c>
      <c r="AU22" s="143" t="s">
        <v>108</v>
      </c>
      <c r="AV22" s="143" t="s">
        <v>108</v>
      </c>
      <c r="AW22" s="143" t="s">
        <v>108</v>
      </c>
      <c r="AX22" s="143" t="s">
        <v>108</v>
      </c>
      <c r="AY22" s="143" t="s">
        <v>108</v>
      </c>
      <c r="AZ22" s="143" t="s">
        <v>108</v>
      </c>
      <c r="BA22" s="143" t="s">
        <v>108</v>
      </c>
      <c r="BB22" s="143" t="s">
        <v>108</v>
      </c>
      <c r="BC22" s="143" t="s">
        <v>108</v>
      </c>
      <c r="BD22" s="143" t="s">
        <v>108</v>
      </c>
      <c r="BE22" s="143" t="s">
        <v>108</v>
      </c>
      <c r="BF22" s="143" t="s">
        <v>108</v>
      </c>
      <c r="BG22" s="143" t="s">
        <v>108</v>
      </c>
      <c r="BH22" s="143" t="s">
        <v>108</v>
      </c>
      <c r="BI22" s="143" t="s">
        <v>108</v>
      </c>
      <c r="BJ22" s="143" t="s">
        <v>108</v>
      </c>
      <c r="BK22" s="143" t="s">
        <v>108</v>
      </c>
      <c r="BL22" s="143" t="s">
        <v>108</v>
      </c>
      <c r="BM22" s="143" t="s">
        <v>108</v>
      </c>
      <c r="BN22" s="143" t="s">
        <v>108</v>
      </c>
      <c r="BO22" s="143" t="s">
        <v>108</v>
      </c>
      <c r="BP22" s="143" t="s">
        <v>108</v>
      </c>
      <c r="BQ22" s="143" t="s">
        <v>108</v>
      </c>
      <c r="BR22" s="143" t="s">
        <v>108</v>
      </c>
      <c r="BS22" s="143" t="s">
        <v>108</v>
      </c>
      <c r="BT22" s="143" t="s">
        <v>108</v>
      </c>
      <c r="BU22" s="143" t="s">
        <v>108</v>
      </c>
      <c r="BV22" s="143" t="s">
        <v>108</v>
      </c>
      <c r="BW22" s="143" t="s">
        <v>108</v>
      </c>
      <c r="BX22" s="143" t="s">
        <v>108</v>
      </c>
      <c r="BY22" s="143" t="s">
        <v>108</v>
      </c>
      <c r="BZ22" s="143" t="s">
        <v>108</v>
      </c>
      <c r="CA22" s="143" t="s">
        <v>108</v>
      </c>
      <c r="CB22" s="143" t="s">
        <v>108</v>
      </c>
      <c r="CC22" s="143" t="s">
        <v>108</v>
      </c>
      <c r="CD22" s="143" t="s">
        <v>108</v>
      </c>
      <c r="CE22" s="143" t="s">
        <v>108</v>
      </c>
      <c r="CF22" s="143" t="s">
        <v>108</v>
      </c>
      <c r="CG22" s="143" t="s">
        <v>108</v>
      </c>
      <c r="CH22" s="143" t="s">
        <v>108</v>
      </c>
      <c r="CI22" s="143" t="s">
        <v>108</v>
      </c>
      <c r="CJ22" s="143" t="s">
        <v>108</v>
      </c>
      <c r="CK22" s="143" t="s">
        <v>108</v>
      </c>
      <c r="CL22" s="143" t="s">
        <v>108</v>
      </c>
      <c r="CM22" s="143" t="s">
        <v>108</v>
      </c>
      <c r="CN22" s="143" t="s">
        <v>108</v>
      </c>
      <c r="CO22" s="143" t="s">
        <v>108</v>
      </c>
      <c r="CP22" s="143" t="s">
        <v>108</v>
      </c>
      <c r="CQ22" s="143" t="s">
        <v>108</v>
      </c>
      <c r="CR22" s="143" t="s">
        <v>108</v>
      </c>
      <c r="CS22" s="143" t="s">
        <v>108</v>
      </c>
      <c r="CT22" s="143" t="s">
        <v>108</v>
      </c>
      <c r="CU22" s="143" t="s">
        <v>108</v>
      </c>
      <c r="CV22" s="143" t="s">
        <v>108</v>
      </c>
      <c r="CW22" s="143" t="s">
        <v>108</v>
      </c>
      <c r="CX22" s="143" t="s">
        <v>108</v>
      </c>
      <c r="CY22" s="143" t="s">
        <v>108</v>
      </c>
      <c r="CZ22" s="143" t="s">
        <v>108</v>
      </c>
      <c r="DA22" s="143" t="s">
        <v>108</v>
      </c>
      <c r="DB22" s="143" t="s">
        <v>108</v>
      </c>
      <c r="DC22" s="143" t="s">
        <v>108</v>
      </c>
      <c r="DD22" s="143" t="s">
        <v>108</v>
      </c>
      <c r="DE22" s="143" t="s">
        <v>108</v>
      </c>
      <c r="DF22" s="143" t="s">
        <v>108</v>
      </c>
      <c r="DG22" s="143" t="s">
        <v>108</v>
      </c>
      <c r="DH22" s="143" t="s">
        <v>108</v>
      </c>
      <c r="DI22" s="143" t="s">
        <v>108</v>
      </c>
      <c r="DJ22" s="143" t="s">
        <v>108</v>
      </c>
      <c r="DK22" s="143" t="s">
        <v>108</v>
      </c>
      <c r="DL22" s="143" t="s">
        <v>108</v>
      </c>
      <c r="DM22" s="143" t="s">
        <v>108</v>
      </c>
      <c r="DN22" s="143" t="s">
        <v>108</v>
      </c>
      <c r="DO22" s="143" t="s">
        <v>108</v>
      </c>
      <c r="DP22" s="143" t="s">
        <v>108</v>
      </c>
      <c r="DQ22" s="143" t="s">
        <v>108</v>
      </c>
      <c r="DR22" s="143" t="s">
        <v>108</v>
      </c>
      <c r="DS22" s="143" t="s">
        <v>108</v>
      </c>
      <c r="DT22" s="143" t="s">
        <v>108</v>
      </c>
      <c r="DU22" s="143" t="s">
        <v>108</v>
      </c>
      <c r="DV22" s="143" t="s">
        <v>108</v>
      </c>
      <c r="DW22" s="143" t="s">
        <v>108</v>
      </c>
      <c r="DX22" s="143" t="s">
        <v>108</v>
      </c>
      <c r="DY22" s="143" t="s">
        <v>108</v>
      </c>
      <c r="DZ22" s="143" t="s">
        <v>108</v>
      </c>
      <c r="EA22" s="143" t="s">
        <v>108</v>
      </c>
      <c r="EB22" s="143" t="s">
        <v>108</v>
      </c>
      <c r="EC22" s="143" t="s">
        <v>108</v>
      </c>
      <c r="ED22" s="143" t="s">
        <v>108</v>
      </c>
      <c r="EE22" s="143" t="s">
        <v>108</v>
      </c>
      <c r="EF22" s="143" t="s">
        <v>108</v>
      </c>
      <c r="EG22" s="143" t="s">
        <v>108</v>
      </c>
      <c r="EH22" s="143" t="s">
        <v>108</v>
      </c>
      <c r="EI22" s="143" t="s">
        <v>108</v>
      </c>
      <c r="EJ22" s="143" t="s">
        <v>108</v>
      </c>
      <c r="EK22" s="143" t="s">
        <v>108</v>
      </c>
      <c r="EL22" s="143" t="s">
        <v>108</v>
      </c>
      <c r="EM22" s="143" t="s">
        <v>108</v>
      </c>
      <c r="EN22" s="143" t="s">
        <v>108</v>
      </c>
      <c r="EO22" s="143" t="s">
        <v>108</v>
      </c>
      <c r="EP22" s="143" t="s">
        <v>108</v>
      </c>
      <c r="EQ22" s="143" t="s">
        <v>108</v>
      </c>
      <c r="ER22" s="143" t="s">
        <v>108</v>
      </c>
      <c r="ES22" s="143" t="s">
        <v>108</v>
      </c>
      <c r="ET22" s="143" t="s">
        <v>108</v>
      </c>
      <c r="EU22" s="143" t="s">
        <v>108</v>
      </c>
      <c r="EV22" s="143" t="s">
        <v>108</v>
      </c>
      <c r="EW22" s="143" t="s">
        <v>108</v>
      </c>
      <c r="EX22" s="143" t="s">
        <v>108</v>
      </c>
      <c r="EY22" s="143" t="s">
        <v>108</v>
      </c>
      <c r="EZ22" s="143" t="s">
        <v>108</v>
      </c>
      <c r="FA22" s="143" t="s">
        <v>108</v>
      </c>
      <c r="FB22" s="143" t="s">
        <v>108</v>
      </c>
      <c r="FC22" s="143" t="s">
        <v>108</v>
      </c>
      <c r="FD22" s="143" t="s">
        <v>108</v>
      </c>
      <c r="FE22" s="143" t="s">
        <v>108</v>
      </c>
      <c r="FF22" s="143" t="s">
        <v>108</v>
      </c>
      <c r="FG22" s="143" t="s">
        <v>108</v>
      </c>
      <c r="FH22" s="143" t="s">
        <v>108</v>
      </c>
      <c r="FI22" s="143" t="s">
        <v>108</v>
      </c>
      <c r="FJ22" s="143" t="s">
        <v>108</v>
      </c>
      <c r="FK22" s="143" t="s">
        <v>108</v>
      </c>
      <c r="FL22" s="143" t="s">
        <v>108</v>
      </c>
      <c r="FM22" s="143" t="s">
        <v>108</v>
      </c>
      <c r="FN22" s="143" t="s">
        <v>108</v>
      </c>
      <c r="FO22" s="143" t="s">
        <v>108</v>
      </c>
      <c r="FP22" s="143" t="s">
        <v>108</v>
      </c>
      <c r="FQ22" s="143" t="s">
        <v>108</v>
      </c>
      <c r="FR22" s="143" t="s">
        <v>108</v>
      </c>
      <c r="FS22" s="143" t="s">
        <v>108</v>
      </c>
      <c r="FT22" s="143" t="s">
        <v>108</v>
      </c>
      <c r="FU22" s="143" t="s">
        <v>108</v>
      </c>
      <c r="FV22" s="143" t="s">
        <v>108</v>
      </c>
      <c r="FW22" s="143" t="s">
        <v>108</v>
      </c>
      <c r="FX22" s="143" t="s">
        <v>108</v>
      </c>
      <c r="FY22" s="143" t="s">
        <v>108</v>
      </c>
      <c r="FZ22" s="143" t="s">
        <v>108</v>
      </c>
      <c r="GA22" s="143" t="s">
        <v>108</v>
      </c>
      <c r="GB22" s="143" t="s">
        <v>108</v>
      </c>
      <c r="GC22" s="143" t="s">
        <v>108</v>
      </c>
      <c r="GD22" s="143" t="s">
        <v>108</v>
      </c>
      <c r="GE22" s="143" t="s">
        <v>108</v>
      </c>
      <c r="GF22" s="143" t="s">
        <v>108</v>
      </c>
      <c r="GG22" s="143" t="s">
        <v>108</v>
      </c>
      <c r="GH22" s="143" t="s">
        <v>108</v>
      </c>
      <c r="GI22" s="143" t="s">
        <v>108</v>
      </c>
      <c r="GJ22" s="143" t="s">
        <v>108</v>
      </c>
      <c r="GK22" s="143" t="s">
        <v>108</v>
      </c>
      <c r="GL22" s="143" t="s">
        <v>108</v>
      </c>
      <c r="GM22" s="143" t="s">
        <v>108</v>
      </c>
      <c r="GN22" s="143" t="s">
        <v>108</v>
      </c>
      <c r="GO22" s="143" t="s">
        <v>108</v>
      </c>
      <c r="GP22" s="143" t="s">
        <v>108</v>
      </c>
      <c r="GQ22" s="143" t="s">
        <v>108</v>
      </c>
      <c r="GR22" s="143" t="s">
        <v>108</v>
      </c>
      <c r="GS22" s="143" t="s">
        <v>108</v>
      </c>
      <c r="GT22" s="143" t="s">
        <v>108</v>
      </c>
      <c r="GU22" s="143" t="s">
        <v>108</v>
      </c>
      <c r="GV22" s="143" t="s">
        <v>108</v>
      </c>
      <c r="GW22" s="143" t="s">
        <v>108</v>
      </c>
      <c r="GX22" s="143" t="s">
        <v>108</v>
      </c>
      <c r="GY22" s="143" t="s">
        <v>108</v>
      </c>
      <c r="GZ22" s="143" t="s">
        <v>108</v>
      </c>
      <c r="HA22" s="143" t="s">
        <v>108</v>
      </c>
      <c r="HB22" s="143" t="s">
        <v>108</v>
      </c>
      <c r="HC22" s="143" t="s">
        <v>108</v>
      </c>
      <c r="HD22" s="143" t="s">
        <v>108</v>
      </c>
      <c r="HE22" s="143" t="s">
        <v>108</v>
      </c>
      <c r="HF22" s="143" t="s">
        <v>108</v>
      </c>
    </row>
    <row r="23" spans="1:214" s="106" customFormat="1" ht="12" customHeight="1" x14ac:dyDescent="0.2">
      <c r="A23" s="154">
        <v>48</v>
      </c>
      <c r="B23" s="155" t="s">
        <v>108</v>
      </c>
      <c r="C23" s="155" t="s">
        <v>108</v>
      </c>
      <c r="D23" s="155" t="s">
        <v>108</v>
      </c>
      <c r="E23" s="155" t="s">
        <v>108</v>
      </c>
      <c r="F23" s="155" t="s">
        <v>108</v>
      </c>
      <c r="G23" s="155" t="s">
        <v>108</v>
      </c>
      <c r="H23" s="155" t="s">
        <v>108</v>
      </c>
      <c r="I23" s="155" t="s">
        <v>108</v>
      </c>
      <c r="J23" s="155" t="s">
        <v>108</v>
      </c>
      <c r="K23" s="155" t="s">
        <v>108</v>
      </c>
      <c r="L23" s="155" t="s">
        <v>108</v>
      </c>
      <c r="M23" s="155" t="s">
        <v>108</v>
      </c>
      <c r="N23" s="155" t="s">
        <v>108</v>
      </c>
      <c r="O23" s="155" t="s">
        <v>108</v>
      </c>
      <c r="P23" s="155" t="s">
        <v>108</v>
      </c>
      <c r="Q23" s="155" t="s">
        <v>108</v>
      </c>
      <c r="R23" s="155" t="s">
        <v>108</v>
      </c>
      <c r="S23" s="155" t="s">
        <v>108</v>
      </c>
      <c r="T23" s="155" t="s">
        <v>108</v>
      </c>
      <c r="U23" s="155" t="s">
        <v>108</v>
      </c>
      <c r="V23" s="155" t="s">
        <v>108</v>
      </c>
      <c r="W23" s="155" t="s">
        <v>108</v>
      </c>
      <c r="X23" s="155" t="s">
        <v>108</v>
      </c>
      <c r="Y23" s="155" t="s">
        <v>108</v>
      </c>
      <c r="Z23" s="155" t="s">
        <v>108</v>
      </c>
      <c r="AA23" s="155" t="s">
        <v>108</v>
      </c>
      <c r="AB23" s="155" t="s">
        <v>108</v>
      </c>
      <c r="AC23" s="155" t="s">
        <v>108</v>
      </c>
      <c r="AD23" s="155" t="s">
        <v>108</v>
      </c>
      <c r="AE23" s="155" t="s">
        <v>108</v>
      </c>
      <c r="AF23" s="155" t="s">
        <v>108</v>
      </c>
      <c r="AG23" s="155" t="s">
        <v>108</v>
      </c>
      <c r="AH23" s="155" t="s">
        <v>108</v>
      </c>
      <c r="AI23" s="155" t="s">
        <v>108</v>
      </c>
      <c r="AJ23" s="155" t="s">
        <v>108</v>
      </c>
      <c r="AK23" s="155" t="s">
        <v>108</v>
      </c>
      <c r="AL23" s="155" t="s">
        <v>108</v>
      </c>
      <c r="AM23" s="155" t="s">
        <v>108</v>
      </c>
      <c r="AN23" s="155" t="s">
        <v>108</v>
      </c>
      <c r="AO23" s="155" t="s">
        <v>108</v>
      </c>
      <c r="AP23" s="155" t="s">
        <v>108</v>
      </c>
      <c r="AQ23" s="155" t="s">
        <v>108</v>
      </c>
      <c r="AR23" s="155" t="s">
        <v>108</v>
      </c>
      <c r="AS23" s="155" t="s">
        <v>108</v>
      </c>
      <c r="AT23" s="155" t="s">
        <v>108</v>
      </c>
      <c r="AU23" s="155" t="s">
        <v>108</v>
      </c>
      <c r="AV23" s="155" t="s">
        <v>108</v>
      </c>
      <c r="AW23" s="155" t="s">
        <v>108</v>
      </c>
      <c r="AX23" s="155" t="s">
        <v>108</v>
      </c>
      <c r="AY23" s="155" t="s">
        <v>108</v>
      </c>
      <c r="AZ23" s="155" t="s">
        <v>108</v>
      </c>
      <c r="BA23" s="155" t="s">
        <v>108</v>
      </c>
      <c r="BB23" s="155" t="s">
        <v>108</v>
      </c>
      <c r="BC23" s="155" t="s">
        <v>108</v>
      </c>
      <c r="BD23" s="155" t="s">
        <v>108</v>
      </c>
      <c r="BE23" s="155" t="s">
        <v>108</v>
      </c>
      <c r="BF23" s="155" t="s">
        <v>108</v>
      </c>
      <c r="BG23" s="155" t="s">
        <v>108</v>
      </c>
      <c r="BH23" s="155" t="s">
        <v>108</v>
      </c>
      <c r="BI23" s="155" t="s">
        <v>108</v>
      </c>
      <c r="BJ23" s="155" t="s">
        <v>108</v>
      </c>
      <c r="BK23" s="155" t="s">
        <v>108</v>
      </c>
      <c r="BL23" s="155" t="s">
        <v>108</v>
      </c>
      <c r="BM23" s="155" t="s">
        <v>108</v>
      </c>
      <c r="BN23" s="155" t="s">
        <v>108</v>
      </c>
      <c r="BO23" s="155" t="s">
        <v>108</v>
      </c>
      <c r="BP23" s="155" t="s">
        <v>108</v>
      </c>
      <c r="BQ23" s="155" t="s">
        <v>108</v>
      </c>
      <c r="BR23" s="155" t="s">
        <v>108</v>
      </c>
      <c r="BS23" s="155" t="s">
        <v>108</v>
      </c>
      <c r="BT23" s="155" t="s">
        <v>108</v>
      </c>
      <c r="BU23" s="155" t="s">
        <v>108</v>
      </c>
      <c r="BV23" s="155" t="s">
        <v>108</v>
      </c>
      <c r="BW23" s="155" t="s">
        <v>108</v>
      </c>
      <c r="BX23" s="155" t="s">
        <v>108</v>
      </c>
      <c r="BY23" s="155" t="s">
        <v>108</v>
      </c>
      <c r="BZ23" s="155" t="s">
        <v>108</v>
      </c>
      <c r="CA23" s="155" t="s">
        <v>108</v>
      </c>
      <c r="CB23" s="155" t="s">
        <v>108</v>
      </c>
      <c r="CC23" s="155" t="s">
        <v>108</v>
      </c>
      <c r="CD23" s="155" t="s">
        <v>108</v>
      </c>
      <c r="CE23" s="155" t="s">
        <v>108</v>
      </c>
      <c r="CF23" s="155" t="s">
        <v>108</v>
      </c>
      <c r="CG23" s="155" t="s">
        <v>108</v>
      </c>
      <c r="CH23" s="155" t="s">
        <v>108</v>
      </c>
      <c r="CI23" s="155" t="s">
        <v>108</v>
      </c>
      <c r="CJ23" s="155" t="s">
        <v>108</v>
      </c>
      <c r="CK23" s="155" t="s">
        <v>108</v>
      </c>
      <c r="CL23" s="155" t="s">
        <v>108</v>
      </c>
      <c r="CM23" s="155" t="s">
        <v>108</v>
      </c>
      <c r="CN23" s="155" t="s">
        <v>108</v>
      </c>
      <c r="CO23" s="155" t="s">
        <v>108</v>
      </c>
      <c r="CP23" s="155" t="s">
        <v>108</v>
      </c>
      <c r="CQ23" s="155" t="s">
        <v>108</v>
      </c>
      <c r="CR23" s="155" t="s">
        <v>108</v>
      </c>
      <c r="CS23" s="155" t="s">
        <v>108</v>
      </c>
      <c r="CT23" s="155" t="s">
        <v>108</v>
      </c>
      <c r="CU23" s="155" t="s">
        <v>108</v>
      </c>
      <c r="CV23" s="155" t="s">
        <v>108</v>
      </c>
      <c r="CW23" s="155" t="s">
        <v>108</v>
      </c>
      <c r="CX23" s="155" t="s">
        <v>108</v>
      </c>
      <c r="CY23" s="155" t="s">
        <v>108</v>
      </c>
      <c r="CZ23" s="155" t="s">
        <v>108</v>
      </c>
      <c r="DA23" s="155" t="s">
        <v>108</v>
      </c>
      <c r="DB23" s="155" t="s">
        <v>108</v>
      </c>
      <c r="DC23" s="155" t="s">
        <v>108</v>
      </c>
      <c r="DD23" s="155" t="s">
        <v>108</v>
      </c>
      <c r="DE23" s="155" t="s">
        <v>108</v>
      </c>
      <c r="DF23" s="155" t="s">
        <v>108</v>
      </c>
      <c r="DG23" s="155" t="s">
        <v>108</v>
      </c>
      <c r="DH23" s="155" t="s">
        <v>108</v>
      </c>
      <c r="DI23" s="155" t="s">
        <v>108</v>
      </c>
      <c r="DJ23" s="155" t="s">
        <v>108</v>
      </c>
      <c r="DK23" s="155" t="s">
        <v>108</v>
      </c>
      <c r="DL23" s="155" t="s">
        <v>108</v>
      </c>
      <c r="DM23" s="155" t="s">
        <v>108</v>
      </c>
      <c r="DN23" s="155" t="s">
        <v>108</v>
      </c>
      <c r="DO23" s="155" t="s">
        <v>108</v>
      </c>
      <c r="DP23" s="155" t="s">
        <v>108</v>
      </c>
      <c r="DQ23" s="155" t="s">
        <v>108</v>
      </c>
      <c r="DR23" s="155" t="s">
        <v>108</v>
      </c>
      <c r="DS23" s="155" t="s">
        <v>108</v>
      </c>
      <c r="DT23" s="155" t="s">
        <v>108</v>
      </c>
      <c r="DU23" s="155" t="s">
        <v>108</v>
      </c>
      <c r="DV23" s="155" t="s">
        <v>108</v>
      </c>
      <c r="DW23" s="155" t="s">
        <v>108</v>
      </c>
      <c r="DX23" s="155" t="s">
        <v>108</v>
      </c>
      <c r="DY23" s="155" t="s">
        <v>108</v>
      </c>
      <c r="DZ23" s="155" t="s">
        <v>108</v>
      </c>
      <c r="EA23" s="155" t="s">
        <v>108</v>
      </c>
      <c r="EB23" s="155" t="s">
        <v>108</v>
      </c>
      <c r="EC23" s="155" t="s">
        <v>108</v>
      </c>
      <c r="ED23" s="155" t="s">
        <v>108</v>
      </c>
      <c r="EE23" s="155" t="s">
        <v>108</v>
      </c>
      <c r="EF23" s="155" t="s">
        <v>108</v>
      </c>
      <c r="EG23" s="155" t="s">
        <v>108</v>
      </c>
      <c r="EH23" s="155" t="s">
        <v>108</v>
      </c>
      <c r="EI23" s="155" t="s">
        <v>108</v>
      </c>
      <c r="EJ23" s="155" t="s">
        <v>108</v>
      </c>
      <c r="EK23" s="155" t="s">
        <v>108</v>
      </c>
      <c r="EL23" s="155" t="s">
        <v>108</v>
      </c>
      <c r="EM23" s="155" t="s">
        <v>108</v>
      </c>
      <c r="EN23" s="155" t="s">
        <v>108</v>
      </c>
      <c r="EO23" s="155" t="s">
        <v>108</v>
      </c>
      <c r="EP23" s="155" t="s">
        <v>108</v>
      </c>
      <c r="EQ23" s="155" t="s">
        <v>108</v>
      </c>
      <c r="ER23" s="155" t="s">
        <v>108</v>
      </c>
      <c r="ES23" s="155" t="s">
        <v>108</v>
      </c>
      <c r="ET23" s="155" t="s">
        <v>108</v>
      </c>
      <c r="EU23" s="155" t="s">
        <v>108</v>
      </c>
      <c r="EV23" s="155" t="s">
        <v>108</v>
      </c>
      <c r="EW23" s="155" t="s">
        <v>108</v>
      </c>
      <c r="EX23" s="155" t="s">
        <v>108</v>
      </c>
      <c r="EY23" s="155" t="s">
        <v>108</v>
      </c>
      <c r="EZ23" s="155" t="s">
        <v>108</v>
      </c>
      <c r="FA23" s="155" t="s">
        <v>108</v>
      </c>
      <c r="FB23" s="155" t="s">
        <v>108</v>
      </c>
      <c r="FC23" s="155" t="s">
        <v>108</v>
      </c>
      <c r="FD23" s="155" t="s">
        <v>108</v>
      </c>
      <c r="FE23" s="155" t="s">
        <v>108</v>
      </c>
      <c r="FF23" s="155" t="s">
        <v>108</v>
      </c>
      <c r="FG23" s="155" t="s">
        <v>108</v>
      </c>
      <c r="FH23" s="155" t="s">
        <v>108</v>
      </c>
      <c r="FI23" s="155" t="s">
        <v>108</v>
      </c>
      <c r="FJ23" s="155" t="s">
        <v>108</v>
      </c>
      <c r="FK23" s="155" t="s">
        <v>108</v>
      </c>
      <c r="FL23" s="155" t="s">
        <v>108</v>
      </c>
      <c r="FM23" s="155" t="s">
        <v>108</v>
      </c>
      <c r="FN23" s="155" t="s">
        <v>108</v>
      </c>
      <c r="FO23" s="155" t="s">
        <v>108</v>
      </c>
      <c r="FP23" s="155" t="s">
        <v>108</v>
      </c>
      <c r="FQ23" s="155" t="s">
        <v>108</v>
      </c>
      <c r="FR23" s="155" t="s">
        <v>108</v>
      </c>
      <c r="FS23" s="155" t="s">
        <v>108</v>
      </c>
      <c r="FT23" s="155" t="s">
        <v>108</v>
      </c>
      <c r="FU23" s="155" t="s">
        <v>108</v>
      </c>
      <c r="FV23" s="155" t="s">
        <v>108</v>
      </c>
      <c r="FW23" s="155" t="s">
        <v>108</v>
      </c>
      <c r="FX23" s="155" t="s">
        <v>108</v>
      </c>
      <c r="FY23" s="155" t="s">
        <v>108</v>
      </c>
      <c r="FZ23" s="155" t="s">
        <v>108</v>
      </c>
      <c r="GA23" s="155" t="s">
        <v>108</v>
      </c>
      <c r="GB23" s="155" t="s">
        <v>108</v>
      </c>
      <c r="GC23" s="155" t="s">
        <v>108</v>
      </c>
      <c r="GD23" s="155" t="s">
        <v>108</v>
      </c>
      <c r="GE23" s="155" t="s">
        <v>108</v>
      </c>
      <c r="GF23" s="155" t="s">
        <v>108</v>
      </c>
      <c r="GG23" s="155" t="s">
        <v>108</v>
      </c>
      <c r="GH23" s="155" t="s">
        <v>108</v>
      </c>
      <c r="GI23" s="155" t="s">
        <v>108</v>
      </c>
      <c r="GJ23" s="155" t="s">
        <v>108</v>
      </c>
      <c r="GK23" s="155" t="s">
        <v>108</v>
      </c>
      <c r="GL23" s="155" t="s">
        <v>108</v>
      </c>
      <c r="GM23" s="155" t="s">
        <v>108</v>
      </c>
      <c r="GN23" s="155" t="s">
        <v>108</v>
      </c>
      <c r="GO23" s="155" t="s">
        <v>108</v>
      </c>
      <c r="GP23" s="155" t="s">
        <v>108</v>
      </c>
      <c r="GQ23" s="155" t="s">
        <v>108</v>
      </c>
      <c r="GR23" s="155" t="s">
        <v>108</v>
      </c>
      <c r="GS23" s="155" t="s">
        <v>108</v>
      </c>
      <c r="GT23" s="155" t="s">
        <v>108</v>
      </c>
      <c r="GU23" s="155" t="s">
        <v>108</v>
      </c>
      <c r="GV23" s="155" t="s">
        <v>108</v>
      </c>
      <c r="GW23" s="155" t="s">
        <v>108</v>
      </c>
      <c r="GX23" s="155" t="s">
        <v>108</v>
      </c>
      <c r="GY23" s="155" t="s">
        <v>108</v>
      </c>
      <c r="GZ23" s="155" t="s">
        <v>108</v>
      </c>
      <c r="HA23" s="155" t="s">
        <v>108</v>
      </c>
      <c r="HB23" s="155" t="s">
        <v>108</v>
      </c>
      <c r="HC23" s="155" t="s">
        <v>108</v>
      </c>
      <c r="HD23" s="155" t="s">
        <v>108</v>
      </c>
      <c r="HE23" s="155" t="s">
        <v>108</v>
      </c>
      <c r="HF23" s="155" t="s">
        <v>108</v>
      </c>
    </row>
    <row r="24" spans="1:214" s="106" customFormat="1" ht="12" hidden="1" customHeight="1" x14ac:dyDescent="0.2">
      <c r="A24" s="8">
        <v>55</v>
      </c>
      <c r="B24" s="143" t="s">
        <v>108</v>
      </c>
      <c r="C24" s="143" t="s">
        <v>108</v>
      </c>
      <c r="D24" s="143" t="s">
        <v>108</v>
      </c>
      <c r="E24" s="143" t="s">
        <v>108</v>
      </c>
      <c r="F24" s="143" t="s">
        <v>108</v>
      </c>
      <c r="G24" s="143" t="s">
        <v>108</v>
      </c>
      <c r="H24" s="143" t="s">
        <v>108</v>
      </c>
      <c r="I24" s="143" t="s">
        <v>108</v>
      </c>
      <c r="J24" s="143" t="s">
        <v>108</v>
      </c>
      <c r="K24" s="143" t="s">
        <v>108</v>
      </c>
      <c r="L24" s="143" t="s">
        <v>108</v>
      </c>
      <c r="M24" s="143" t="s">
        <v>108</v>
      </c>
      <c r="N24" s="143" t="s">
        <v>108</v>
      </c>
      <c r="O24" s="143" t="s">
        <v>108</v>
      </c>
      <c r="P24" s="143" t="s">
        <v>108</v>
      </c>
      <c r="Q24" s="143" t="s">
        <v>108</v>
      </c>
      <c r="R24" s="143" t="s">
        <v>108</v>
      </c>
      <c r="S24" s="143" t="s">
        <v>108</v>
      </c>
      <c r="T24" s="143" t="s">
        <v>108</v>
      </c>
      <c r="U24" s="143" t="s">
        <v>108</v>
      </c>
      <c r="V24" s="143" t="s">
        <v>108</v>
      </c>
      <c r="W24" s="143" t="s">
        <v>108</v>
      </c>
      <c r="X24" s="143" t="s">
        <v>108</v>
      </c>
      <c r="Y24" s="143" t="s">
        <v>108</v>
      </c>
      <c r="Z24" s="143" t="s">
        <v>108</v>
      </c>
      <c r="AA24" s="143" t="s">
        <v>108</v>
      </c>
      <c r="AB24" s="143" t="s">
        <v>108</v>
      </c>
      <c r="AC24" s="143" t="s">
        <v>108</v>
      </c>
      <c r="AD24" s="143" t="s">
        <v>108</v>
      </c>
      <c r="AE24" s="143" t="s">
        <v>108</v>
      </c>
      <c r="AF24" s="143" t="s">
        <v>108</v>
      </c>
      <c r="AG24" s="143" t="s">
        <v>108</v>
      </c>
      <c r="AH24" s="143" t="s">
        <v>108</v>
      </c>
      <c r="AI24" s="143" t="s">
        <v>108</v>
      </c>
      <c r="AJ24" s="143" t="s">
        <v>108</v>
      </c>
      <c r="AK24" s="143" t="s">
        <v>108</v>
      </c>
      <c r="AL24" s="143" t="s">
        <v>108</v>
      </c>
      <c r="AM24" s="143" t="s">
        <v>108</v>
      </c>
      <c r="AN24" s="143" t="s">
        <v>108</v>
      </c>
      <c r="AO24" s="143" t="s">
        <v>108</v>
      </c>
      <c r="AP24" s="143" t="s">
        <v>108</v>
      </c>
      <c r="AQ24" s="143" t="s">
        <v>108</v>
      </c>
      <c r="AR24" s="143" t="s">
        <v>108</v>
      </c>
      <c r="AS24" s="143" t="s">
        <v>108</v>
      </c>
      <c r="AT24" s="143" t="s">
        <v>108</v>
      </c>
      <c r="AU24" s="143" t="s">
        <v>108</v>
      </c>
      <c r="AV24" s="143" t="s">
        <v>108</v>
      </c>
      <c r="AW24" s="143" t="s">
        <v>108</v>
      </c>
      <c r="AX24" s="143" t="s">
        <v>108</v>
      </c>
      <c r="AY24" s="143" t="s">
        <v>108</v>
      </c>
      <c r="AZ24" s="143" t="s">
        <v>108</v>
      </c>
      <c r="BA24" s="143" t="s">
        <v>108</v>
      </c>
      <c r="BB24" s="143" t="s">
        <v>108</v>
      </c>
      <c r="BC24" s="143" t="s">
        <v>108</v>
      </c>
      <c r="BD24" s="143" t="s">
        <v>108</v>
      </c>
      <c r="BE24" s="143" t="s">
        <v>108</v>
      </c>
      <c r="BF24" s="143" t="s">
        <v>108</v>
      </c>
      <c r="BG24" s="143" t="s">
        <v>108</v>
      </c>
      <c r="BH24" s="143" t="s">
        <v>108</v>
      </c>
      <c r="BI24" s="143" t="s">
        <v>108</v>
      </c>
      <c r="BJ24" s="143" t="s">
        <v>108</v>
      </c>
      <c r="BK24" s="143" t="s">
        <v>108</v>
      </c>
      <c r="BL24" s="143" t="s">
        <v>108</v>
      </c>
      <c r="BM24" s="143" t="s">
        <v>108</v>
      </c>
      <c r="BN24" s="143" t="s">
        <v>108</v>
      </c>
      <c r="BO24" s="143" t="s">
        <v>108</v>
      </c>
      <c r="BP24" s="143" t="s">
        <v>108</v>
      </c>
      <c r="BQ24" s="143" t="s">
        <v>108</v>
      </c>
      <c r="BR24" s="143" t="s">
        <v>108</v>
      </c>
      <c r="BS24" s="143" t="s">
        <v>108</v>
      </c>
      <c r="BT24" s="143" t="s">
        <v>108</v>
      </c>
      <c r="BU24" s="143" t="s">
        <v>108</v>
      </c>
      <c r="BV24" s="143" t="s">
        <v>108</v>
      </c>
      <c r="BW24" s="143" t="s">
        <v>108</v>
      </c>
      <c r="BX24" s="143" t="s">
        <v>108</v>
      </c>
      <c r="BY24" s="143" t="s">
        <v>108</v>
      </c>
      <c r="BZ24" s="143" t="s">
        <v>108</v>
      </c>
      <c r="CA24" s="143" t="s">
        <v>108</v>
      </c>
      <c r="CB24" s="143" t="s">
        <v>108</v>
      </c>
      <c r="CC24" s="143" t="s">
        <v>108</v>
      </c>
      <c r="CD24" s="143" t="s">
        <v>108</v>
      </c>
      <c r="CE24" s="143" t="s">
        <v>108</v>
      </c>
      <c r="CF24" s="143" t="s">
        <v>108</v>
      </c>
      <c r="CG24" s="143" t="s">
        <v>108</v>
      </c>
      <c r="CH24" s="143" t="s">
        <v>108</v>
      </c>
      <c r="CI24" s="143" t="s">
        <v>108</v>
      </c>
      <c r="CJ24" s="143" t="s">
        <v>108</v>
      </c>
      <c r="CK24" s="143" t="s">
        <v>108</v>
      </c>
      <c r="CL24" s="143" t="s">
        <v>108</v>
      </c>
      <c r="CM24" s="143" t="s">
        <v>108</v>
      </c>
      <c r="CN24" s="143" t="s">
        <v>108</v>
      </c>
      <c r="CO24" s="143" t="s">
        <v>108</v>
      </c>
      <c r="CP24" s="143" t="s">
        <v>108</v>
      </c>
      <c r="CQ24" s="143" t="s">
        <v>108</v>
      </c>
      <c r="CR24" s="143" t="s">
        <v>108</v>
      </c>
      <c r="CS24" s="143" t="s">
        <v>108</v>
      </c>
      <c r="CT24" s="143" t="s">
        <v>108</v>
      </c>
      <c r="CU24" s="143" t="s">
        <v>108</v>
      </c>
      <c r="CV24" s="143" t="s">
        <v>108</v>
      </c>
      <c r="CW24" s="143" t="s">
        <v>108</v>
      </c>
      <c r="CX24" s="143" t="s">
        <v>108</v>
      </c>
      <c r="CY24" s="143" t="s">
        <v>108</v>
      </c>
      <c r="CZ24" s="143" t="s">
        <v>108</v>
      </c>
      <c r="DA24" s="143" t="s">
        <v>108</v>
      </c>
      <c r="DB24" s="143" t="s">
        <v>108</v>
      </c>
      <c r="DC24" s="143" t="s">
        <v>108</v>
      </c>
      <c r="DD24" s="143" t="s">
        <v>108</v>
      </c>
      <c r="DE24" s="143" t="s">
        <v>108</v>
      </c>
      <c r="DF24" s="143" t="s">
        <v>108</v>
      </c>
      <c r="DG24" s="143" t="s">
        <v>108</v>
      </c>
      <c r="DH24" s="143" t="s">
        <v>108</v>
      </c>
      <c r="DI24" s="143" t="s">
        <v>108</v>
      </c>
      <c r="DJ24" s="143" t="s">
        <v>108</v>
      </c>
      <c r="DK24" s="143" t="s">
        <v>108</v>
      </c>
      <c r="DL24" s="143" t="s">
        <v>108</v>
      </c>
      <c r="DM24" s="143" t="s">
        <v>108</v>
      </c>
      <c r="DN24" s="143" t="s">
        <v>108</v>
      </c>
      <c r="DO24" s="143" t="s">
        <v>108</v>
      </c>
      <c r="DP24" s="143" t="s">
        <v>108</v>
      </c>
      <c r="DQ24" s="143" t="s">
        <v>108</v>
      </c>
      <c r="DR24" s="143" t="s">
        <v>108</v>
      </c>
      <c r="DS24" s="143" t="s">
        <v>108</v>
      </c>
      <c r="DT24" s="143" t="s">
        <v>108</v>
      </c>
      <c r="DU24" s="143" t="s">
        <v>108</v>
      </c>
      <c r="DV24" s="143" t="s">
        <v>108</v>
      </c>
      <c r="DW24" s="143" t="s">
        <v>108</v>
      </c>
      <c r="DX24" s="143" t="s">
        <v>108</v>
      </c>
      <c r="DY24" s="143" t="s">
        <v>108</v>
      </c>
      <c r="DZ24" s="143" t="s">
        <v>108</v>
      </c>
      <c r="EA24" s="143" t="s">
        <v>108</v>
      </c>
      <c r="EB24" s="143" t="s">
        <v>108</v>
      </c>
      <c r="EC24" s="143" t="s">
        <v>108</v>
      </c>
      <c r="ED24" s="143" t="s">
        <v>108</v>
      </c>
      <c r="EE24" s="143" t="s">
        <v>108</v>
      </c>
      <c r="EF24" s="143" t="s">
        <v>108</v>
      </c>
      <c r="EG24" s="143" t="s">
        <v>108</v>
      </c>
      <c r="EH24" s="143" t="s">
        <v>108</v>
      </c>
      <c r="EI24" s="143" t="s">
        <v>108</v>
      </c>
      <c r="EJ24" s="143" t="s">
        <v>108</v>
      </c>
      <c r="EK24" s="143" t="s">
        <v>108</v>
      </c>
      <c r="EL24" s="143" t="s">
        <v>108</v>
      </c>
      <c r="EM24" s="143" t="s">
        <v>108</v>
      </c>
      <c r="EN24" s="143" t="s">
        <v>108</v>
      </c>
      <c r="EO24" s="143" t="s">
        <v>108</v>
      </c>
      <c r="EP24" s="143" t="s">
        <v>108</v>
      </c>
      <c r="EQ24" s="143" t="s">
        <v>108</v>
      </c>
      <c r="ER24" s="143" t="s">
        <v>108</v>
      </c>
      <c r="ES24" s="143" t="s">
        <v>108</v>
      </c>
      <c r="ET24" s="143" t="s">
        <v>108</v>
      </c>
      <c r="EU24" s="143" t="s">
        <v>108</v>
      </c>
      <c r="EV24" s="143" t="s">
        <v>108</v>
      </c>
      <c r="EW24" s="143" t="s">
        <v>108</v>
      </c>
      <c r="EX24" s="143" t="s">
        <v>108</v>
      </c>
      <c r="EY24" s="143" t="s">
        <v>108</v>
      </c>
      <c r="EZ24" s="143" t="s">
        <v>108</v>
      </c>
      <c r="FA24" s="143" t="s">
        <v>108</v>
      </c>
      <c r="FB24" s="143" t="s">
        <v>108</v>
      </c>
      <c r="FC24" s="143" t="s">
        <v>108</v>
      </c>
      <c r="FD24" s="143" t="s">
        <v>108</v>
      </c>
      <c r="FE24" s="143" t="s">
        <v>108</v>
      </c>
      <c r="FF24" s="143" t="s">
        <v>108</v>
      </c>
      <c r="FG24" s="143" t="s">
        <v>108</v>
      </c>
      <c r="FH24" s="143" t="s">
        <v>108</v>
      </c>
      <c r="FI24" s="143" t="s">
        <v>108</v>
      </c>
      <c r="FJ24" s="143" t="s">
        <v>108</v>
      </c>
      <c r="FK24" s="143" t="s">
        <v>108</v>
      </c>
      <c r="FL24" s="143" t="s">
        <v>108</v>
      </c>
      <c r="FM24" s="143" t="s">
        <v>108</v>
      </c>
      <c r="FN24" s="143" t="s">
        <v>108</v>
      </c>
      <c r="FO24" s="143" t="s">
        <v>108</v>
      </c>
      <c r="FP24" s="143" t="s">
        <v>108</v>
      </c>
      <c r="FQ24" s="143" t="s">
        <v>108</v>
      </c>
      <c r="FR24" s="143" t="s">
        <v>108</v>
      </c>
      <c r="FS24" s="143" t="s">
        <v>108</v>
      </c>
      <c r="FT24" s="143" t="s">
        <v>108</v>
      </c>
      <c r="FU24" s="143" t="s">
        <v>108</v>
      </c>
      <c r="FV24" s="143" t="s">
        <v>108</v>
      </c>
      <c r="FW24" s="143" t="s">
        <v>108</v>
      </c>
      <c r="FX24" s="143" t="s">
        <v>108</v>
      </c>
      <c r="FY24" s="143" t="s">
        <v>108</v>
      </c>
      <c r="FZ24" s="143" t="s">
        <v>108</v>
      </c>
      <c r="GA24" s="143" t="s">
        <v>108</v>
      </c>
      <c r="GB24" s="143" t="s">
        <v>108</v>
      </c>
      <c r="GC24" s="143" t="s">
        <v>108</v>
      </c>
      <c r="GD24" s="143" t="s">
        <v>108</v>
      </c>
      <c r="GE24" s="143" t="s">
        <v>108</v>
      </c>
      <c r="GF24" s="143" t="s">
        <v>108</v>
      </c>
      <c r="GG24" s="143" t="s">
        <v>108</v>
      </c>
      <c r="GH24" s="143" t="s">
        <v>108</v>
      </c>
      <c r="GI24" s="143" t="s">
        <v>108</v>
      </c>
      <c r="GJ24" s="143" t="s">
        <v>108</v>
      </c>
      <c r="GK24" s="143" t="s">
        <v>108</v>
      </c>
      <c r="GL24" s="143" t="s">
        <v>108</v>
      </c>
      <c r="GM24" s="143" t="s">
        <v>108</v>
      </c>
      <c r="GN24" s="143" t="s">
        <v>108</v>
      </c>
      <c r="GO24" s="143" t="s">
        <v>108</v>
      </c>
      <c r="GP24" s="143" t="s">
        <v>108</v>
      </c>
      <c r="GQ24" s="143" t="s">
        <v>108</v>
      </c>
      <c r="GR24" s="143" t="s">
        <v>108</v>
      </c>
      <c r="GS24" s="143" t="s">
        <v>108</v>
      </c>
      <c r="GT24" s="143" t="s">
        <v>108</v>
      </c>
      <c r="GU24" s="143" t="s">
        <v>108</v>
      </c>
      <c r="GV24" s="143" t="s">
        <v>108</v>
      </c>
      <c r="GW24" s="143" t="s">
        <v>108</v>
      </c>
      <c r="GX24" s="143" t="s">
        <v>108</v>
      </c>
      <c r="GY24" s="143" t="s">
        <v>108</v>
      </c>
      <c r="GZ24" s="143" t="s">
        <v>108</v>
      </c>
      <c r="HA24" s="143" t="s">
        <v>108</v>
      </c>
      <c r="HB24" s="143" t="s">
        <v>108</v>
      </c>
      <c r="HC24" s="143" t="s">
        <v>108</v>
      </c>
      <c r="HD24" s="143" t="s">
        <v>108</v>
      </c>
      <c r="HE24" s="143" t="s">
        <v>108</v>
      </c>
      <c r="HF24" s="143" t="s">
        <v>108</v>
      </c>
    </row>
    <row r="25" spans="1:214" s="106" customFormat="1" ht="12" hidden="1" customHeight="1" x14ac:dyDescent="0.2">
      <c r="A25" s="8">
        <v>48</v>
      </c>
      <c r="B25" s="143" t="s">
        <v>108</v>
      </c>
      <c r="C25" s="143" t="s">
        <v>108</v>
      </c>
      <c r="D25" s="143" t="s">
        <v>108</v>
      </c>
      <c r="E25" s="143" t="s">
        <v>108</v>
      </c>
      <c r="F25" s="143" t="s">
        <v>108</v>
      </c>
      <c r="G25" s="143" t="s">
        <v>108</v>
      </c>
      <c r="H25" s="143" t="s">
        <v>108</v>
      </c>
      <c r="I25" s="143" t="s">
        <v>108</v>
      </c>
      <c r="J25" s="143" t="s">
        <v>108</v>
      </c>
      <c r="K25" s="143" t="s">
        <v>108</v>
      </c>
      <c r="L25" s="143" t="s">
        <v>108</v>
      </c>
      <c r="M25" s="143" t="s">
        <v>108</v>
      </c>
      <c r="N25" s="143" t="s">
        <v>108</v>
      </c>
      <c r="O25" s="143" t="s">
        <v>108</v>
      </c>
      <c r="P25" s="143" t="s">
        <v>108</v>
      </c>
      <c r="Q25" s="143" t="s">
        <v>108</v>
      </c>
      <c r="R25" s="143" t="s">
        <v>108</v>
      </c>
      <c r="S25" s="143" t="s">
        <v>108</v>
      </c>
      <c r="T25" s="143" t="s">
        <v>108</v>
      </c>
      <c r="U25" s="143" t="s">
        <v>108</v>
      </c>
      <c r="V25" s="143" t="s">
        <v>108</v>
      </c>
      <c r="W25" s="143" t="s">
        <v>108</v>
      </c>
      <c r="X25" s="143" t="s">
        <v>108</v>
      </c>
      <c r="Y25" s="143" t="s">
        <v>108</v>
      </c>
      <c r="Z25" s="143" t="s">
        <v>108</v>
      </c>
      <c r="AA25" s="143" t="s">
        <v>108</v>
      </c>
      <c r="AB25" s="143" t="s">
        <v>108</v>
      </c>
      <c r="AC25" s="143" t="s">
        <v>108</v>
      </c>
      <c r="AD25" s="143" t="s">
        <v>108</v>
      </c>
      <c r="AE25" s="143" t="s">
        <v>108</v>
      </c>
      <c r="AF25" s="143" t="s">
        <v>108</v>
      </c>
      <c r="AG25" s="143" t="s">
        <v>108</v>
      </c>
      <c r="AH25" s="143" t="s">
        <v>108</v>
      </c>
      <c r="AI25" s="143" t="s">
        <v>108</v>
      </c>
      <c r="AJ25" s="143" t="s">
        <v>108</v>
      </c>
      <c r="AK25" s="143" t="s">
        <v>108</v>
      </c>
      <c r="AL25" s="143" t="s">
        <v>108</v>
      </c>
      <c r="AM25" s="143" t="s">
        <v>108</v>
      </c>
      <c r="AN25" s="143" t="s">
        <v>108</v>
      </c>
      <c r="AO25" s="143" t="s">
        <v>108</v>
      </c>
      <c r="AP25" s="143" t="s">
        <v>108</v>
      </c>
      <c r="AQ25" s="143" t="s">
        <v>108</v>
      </c>
      <c r="AR25" s="143" t="s">
        <v>108</v>
      </c>
      <c r="AS25" s="143" t="s">
        <v>108</v>
      </c>
      <c r="AT25" s="143" t="s">
        <v>108</v>
      </c>
      <c r="AU25" s="143" t="s">
        <v>108</v>
      </c>
      <c r="AV25" s="143" t="s">
        <v>108</v>
      </c>
      <c r="AW25" s="143" t="s">
        <v>108</v>
      </c>
      <c r="AX25" s="143" t="s">
        <v>108</v>
      </c>
      <c r="AY25" s="143" t="s">
        <v>108</v>
      </c>
      <c r="AZ25" s="143" t="s">
        <v>108</v>
      </c>
      <c r="BA25" s="143" t="s">
        <v>108</v>
      </c>
      <c r="BB25" s="143" t="s">
        <v>108</v>
      </c>
      <c r="BC25" s="143" t="s">
        <v>108</v>
      </c>
      <c r="BD25" s="143" t="s">
        <v>108</v>
      </c>
      <c r="BE25" s="143" t="s">
        <v>108</v>
      </c>
      <c r="BF25" s="143" t="s">
        <v>108</v>
      </c>
      <c r="BG25" s="143" t="s">
        <v>108</v>
      </c>
      <c r="BH25" s="143" t="s">
        <v>108</v>
      </c>
      <c r="BI25" s="143" t="s">
        <v>108</v>
      </c>
      <c r="BJ25" s="143" t="s">
        <v>108</v>
      </c>
      <c r="BK25" s="143" t="s">
        <v>108</v>
      </c>
      <c r="BL25" s="143" t="s">
        <v>108</v>
      </c>
      <c r="BM25" s="143" t="s">
        <v>108</v>
      </c>
      <c r="BN25" s="143" t="s">
        <v>108</v>
      </c>
      <c r="BO25" s="143" t="s">
        <v>108</v>
      </c>
      <c r="BP25" s="143" t="s">
        <v>108</v>
      </c>
      <c r="BQ25" s="143" t="s">
        <v>108</v>
      </c>
      <c r="BR25" s="143" t="s">
        <v>108</v>
      </c>
      <c r="BS25" s="143" t="s">
        <v>108</v>
      </c>
      <c r="BT25" s="143" t="s">
        <v>108</v>
      </c>
      <c r="BU25" s="143" t="s">
        <v>108</v>
      </c>
      <c r="BV25" s="143" t="s">
        <v>108</v>
      </c>
      <c r="BW25" s="143" t="s">
        <v>108</v>
      </c>
      <c r="BX25" s="143" t="s">
        <v>108</v>
      </c>
      <c r="BY25" s="143" t="s">
        <v>108</v>
      </c>
      <c r="BZ25" s="143" t="s">
        <v>108</v>
      </c>
      <c r="CA25" s="143" t="s">
        <v>108</v>
      </c>
      <c r="CB25" s="143" t="s">
        <v>108</v>
      </c>
      <c r="CC25" s="143" t="s">
        <v>108</v>
      </c>
      <c r="CD25" s="143" t="s">
        <v>108</v>
      </c>
      <c r="CE25" s="143" t="s">
        <v>108</v>
      </c>
      <c r="CF25" s="143" t="s">
        <v>108</v>
      </c>
      <c r="CG25" s="143" t="s">
        <v>108</v>
      </c>
      <c r="CH25" s="143" t="s">
        <v>108</v>
      </c>
      <c r="CI25" s="143" t="s">
        <v>108</v>
      </c>
      <c r="CJ25" s="143" t="s">
        <v>108</v>
      </c>
      <c r="CK25" s="143" t="s">
        <v>108</v>
      </c>
      <c r="CL25" s="143" t="s">
        <v>108</v>
      </c>
      <c r="CM25" s="143" t="s">
        <v>108</v>
      </c>
      <c r="CN25" s="143" t="s">
        <v>108</v>
      </c>
      <c r="CO25" s="143" t="s">
        <v>108</v>
      </c>
      <c r="CP25" s="143" t="s">
        <v>108</v>
      </c>
      <c r="CQ25" s="143" t="s">
        <v>108</v>
      </c>
      <c r="CR25" s="143" t="s">
        <v>108</v>
      </c>
      <c r="CS25" s="143" t="s">
        <v>108</v>
      </c>
      <c r="CT25" s="143" t="s">
        <v>108</v>
      </c>
      <c r="CU25" s="143" t="s">
        <v>108</v>
      </c>
      <c r="CV25" s="143" t="s">
        <v>108</v>
      </c>
      <c r="CW25" s="143" t="s">
        <v>108</v>
      </c>
      <c r="CX25" s="143" t="s">
        <v>108</v>
      </c>
      <c r="CY25" s="143" t="s">
        <v>108</v>
      </c>
      <c r="CZ25" s="143" t="s">
        <v>108</v>
      </c>
      <c r="DA25" s="143" t="s">
        <v>108</v>
      </c>
      <c r="DB25" s="143" t="s">
        <v>108</v>
      </c>
      <c r="DC25" s="143" t="s">
        <v>108</v>
      </c>
      <c r="DD25" s="143" t="s">
        <v>108</v>
      </c>
      <c r="DE25" s="143" t="s">
        <v>108</v>
      </c>
      <c r="DF25" s="143" t="s">
        <v>108</v>
      </c>
      <c r="DG25" s="143" t="s">
        <v>108</v>
      </c>
      <c r="DH25" s="143" t="s">
        <v>108</v>
      </c>
      <c r="DI25" s="143" t="s">
        <v>108</v>
      </c>
      <c r="DJ25" s="143" t="s">
        <v>108</v>
      </c>
      <c r="DK25" s="143" t="s">
        <v>108</v>
      </c>
      <c r="DL25" s="143" t="s">
        <v>108</v>
      </c>
      <c r="DM25" s="143" t="s">
        <v>108</v>
      </c>
      <c r="DN25" s="143" t="s">
        <v>108</v>
      </c>
      <c r="DO25" s="143" t="s">
        <v>108</v>
      </c>
      <c r="DP25" s="143" t="s">
        <v>108</v>
      </c>
      <c r="DQ25" s="143" t="s">
        <v>108</v>
      </c>
      <c r="DR25" s="143" t="s">
        <v>108</v>
      </c>
      <c r="DS25" s="143" t="s">
        <v>108</v>
      </c>
      <c r="DT25" s="143" t="s">
        <v>108</v>
      </c>
      <c r="DU25" s="143" t="s">
        <v>108</v>
      </c>
      <c r="DV25" s="143" t="s">
        <v>108</v>
      </c>
      <c r="DW25" s="143" t="s">
        <v>108</v>
      </c>
      <c r="DX25" s="143" t="s">
        <v>108</v>
      </c>
      <c r="DY25" s="143" t="s">
        <v>108</v>
      </c>
      <c r="DZ25" s="143" t="s">
        <v>108</v>
      </c>
      <c r="EA25" s="143" t="s">
        <v>108</v>
      </c>
      <c r="EB25" s="143" t="s">
        <v>108</v>
      </c>
      <c r="EC25" s="143" t="s">
        <v>108</v>
      </c>
      <c r="ED25" s="143" t="s">
        <v>108</v>
      </c>
      <c r="EE25" s="143" t="s">
        <v>108</v>
      </c>
      <c r="EF25" s="143" t="s">
        <v>108</v>
      </c>
      <c r="EG25" s="143" t="s">
        <v>108</v>
      </c>
      <c r="EH25" s="143" t="s">
        <v>108</v>
      </c>
      <c r="EI25" s="143" t="s">
        <v>108</v>
      </c>
      <c r="EJ25" s="143" t="s">
        <v>108</v>
      </c>
      <c r="EK25" s="143" t="s">
        <v>108</v>
      </c>
      <c r="EL25" s="143" t="s">
        <v>108</v>
      </c>
      <c r="EM25" s="143" t="s">
        <v>108</v>
      </c>
      <c r="EN25" s="143" t="s">
        <v>108</v>
      </c>
      <c r="EO25" s="143" t="s">
        <v>108</v>
      </c>
      <c r="EP25" s="143" t="s">
        <v>108</v>
      </c>
      <c r="EQ25" s="143" t="s">
        <v>108</v>
      </c>
      <c r="ER25" s="143" t="s">
        <v>108</v>
      </c>
      <c r="ES25" s="143" t="s">
        <v>108</v>
      </c>
      <c r="ET25" s="143" t="s">
        <v>108</v>
      </c>
      <c r="EU25" s="143" t="s">
        <v>108</v>
      </c>
      <c r="EV25" s="143" t="s">
        <v>108</v>
      </c>
      <c r="EW25" s="143" t="s">
        <v>108</v>
      </c>
      <c r="EX25" s="143" t="s">
        <v>108</v>
      </c>
      <c r="EY25" s="143" t="s">
        <v>108</v>
      </c>
      <c r="EZ25" s="143" t="s">
        <v>108</v>
      </c>
      <c r="FA25" s="143" t="s">
        <v>108</v>
      </c>
      <c r="FB25" s="143" t="s">
        <v>108</v>
      </c>
      <c r="FC25" s="143" t="s">
        <v>108</v>
      </c>
      <c r="FD25" s="143" t="s">
        <v>108</v>
      </c>
      <c r="FE25" s="143" t="s">
        <v>108</v>
      </c>
      <c r="FF25" s="143" t="s">
        <v>108</v>
      </c>
      <c r="FG25" s="143" t="s">
        <v>108</v>
      </c>
      <c r="FH25" s="143" t="s">
        <v>108</v>
      </c>
      <c r="FI25" s="143" t="s">
        <v>108</v>
      </c>
      <c r="FJ25" s="143" t="s">
        <v>108</v>
      </c>
      <c r="FK25" s="143" t="s">
        <v>108</v>
      </c>
      <c r="FL25" s="143" t="s">
        <v>108</v>
      </c>
      <c r="FM25" s="143" t="s">
        <v>108</v>
      </c>
      <c r="FN25" s="143" t="s">
        <v>108</v>
      </c>
      <c r="FO25" s="143" t="s">
        <v>108</v>
      </c>
      <c r="FP25" s="143" t="s">
        <v>108</v>
      </c>
      <c r="FQ25" s="143" t="s">
        <v>108</v>
      </c>
      <c r="FR25" s="143" t="s">
        <v>108</v>
      </c>
      <c r="FS25" s="143" t="s">
        <v>108</v>
      </c>
      <c r="FT25" s="143" t="s">
        <v>108</v>
      </c>
      <c r="FU25" s="143" t="s">
        <v>108</v>
      </c>
      <c r="FV25" s="143" t="s">
        <v>108</v>
      </c>
      <c r="FW25" s="143" t="s">
        <v>108</v>
      </c>
      <c r="FX25" s="143" t="s">
        <v>108</v>
      </c>
      <c r="FY25" s="143" t="s">
        <v>108</v>
      </c>
      <c r="FZ25" s="143" t="s">
        <v>108</v>
      </c>
      <c r="GA25" s="143" t="s">
        <v>108</v>
      </c>
      <c r="GB25" s="143" t="s">
        <v>108</v>
      </c>
      <c r="GC25" s="143" t="s">
        <v>108</v>
      </c>
      <c r="GD25" s="143" t="s">
        <v>108</v>
      </c>
      <c r="GE25" s="143" t="s">
        <v>108</v>
      </c>
      <c r="GF25" s="143" t="s">
        <v>108</v>
      </c>
      <c r="GG25" s="143" t="s">
        <v>108</v>
      </c>
      <c r="GH25" s="143" t="s">
        <v>108</v>
      </c>
      <c r="GI25" s="143" t="s">
        <v>108</v>
      </c>
      <c r="GJ25" s="143" t="s">
        <v>108</v>
      </c>
      <c r="GK25" s="143" t="s">
        <v>108</v>
      </c>
      <c r="GL25" s="143" t="s">
        <v>108</v>
      </c>
      <c r="GM25" s="143" t="s">
        <v>108</v>
      </c>
      <c r="GN25" s="143" t="s">
        <v>108</v>
      </c>
      <c r="GO25" s="143" t="s">
        <v>108</v>
      </c>
      <c r="GP25" s="143" t="s">
        <v>108</v>
      </c>
      <c r="GQ25" s="143" t="s">
        <v>108</v>
      </c>
      <c r="GR25" s="143" t="s">
        <v>108</v>
      </c>
      <c r="GS25" s="143" t="s">
        <v>108</v>
      </c>
      <c r="GT25" s="143" t="s">
        <v>108</v>
      </c>
      <c r="GU25" s="143" t="s">
        <v>108</v>
      </c>
      <c r="GV25" s="143" t="s">
        <v>108</v>
      </c>
      <c r="GW25" s="143" t="s">
        <v>108</v>
      </c>
      <c r="GX25" s="143" t="s">
        <v>108</v>
      </c>
      <c r="GY25" s="143" t="s">
        <v>108</v>
      </c>
      <c r="GZ25" s="143" t="s">
        <v>108</v>
      </c>
      <c r="HA25" s="143" t="s">
        <v>108</v>
      </c>
      <c r="HB25" s="143" t="s">
        <v>108</v>
      </c>
      <c r="HC25" s="143" t="s">
        <v>108</v>
      </c>
      <c r="HD25" s="143" t="s">
        <v>108</v>
      </c>
      <c r="HE25" s="143" t="s">
        <v>108</v>
      </c>
      <c r="HF25" s="143" t="s">
        <v>108</v>
      </c>
    </row>
    <row r="26" spans="1:214" s="106" customFormat="1" ht="12" hidden="1" customHeight="1" x14ac:dyDescent="0.2">
      <c r="A26" s="142">
        <v>55</v>
      </c>
      <c r="B26" s="143" t="s">
        <v>108</v>
      </c>
      <c r="C26" s="143" t="s">
        <v>108</v>
      </c>
      <c r="D26" s="143" t="s">
        <v>108</v>
      </c>
      <c r="E26" s="143" t="s">
        <v>108</v>
      </c>
      <c r="F26" s="143" t="s">
        <v>108</v>
      </c>
      <c r="G26" s="143" t="s">
        <v>108</v>
      </c>
      <c r="H26" s="143" t="s">
        <v>108</v>
      </c>
      <c r="I26" s="143" t="s">
        <v>108</v>
      </c>
      <c r="J26" s="143" t="s">
        <v>108</v>
      </c>
      <c r="K26" s="143" t="s">
        <v>108</v>
      </c>
      <c r="L26" s="143" t="s">
        <v>108</v>
      </c>
      <c r="M26" s="143" t="s">
        <v>108</v>
      </c>
      <c r="N26" s="143" t="s">
        <v>108</v>
      </c>
      <c r="O26" s="143" t="s">
        <v>108</v>
      </c>
      <c r="P26" s="143" t="s">
        <v>108</v>
      </c>
      <c r="Q26" s="143" t="s">
        <v>108</v>
      </c>
      <c r="R26" s="143" t="s">
        <v>108</v>
      </c>
      <c r="S26" s="143" t="s">
        <v>108</v>
      </c>
      <c r="T26" s="143" t="s">
        <v>108</v>
      </c>
      <c r="U26" s="143" t="s">
        <v>108</v>
      </c>
      <c r="V26" s="143" t="s">
        <v>108</v>
      </c>
      <c r="W26" s="143" t="s">
        <v>108</v>
      </c>
      <c r="X26" s="143" t="s">
        <v>108</v>
      </c>
      <c r="Y26" s="143" t="s">
        <v>108</v>
      </c>
      <c r="Z26" s="143" t="s">
        <v>108</v>
      </c>
      <c r="AA26" s="143" t="s">
        <v>108</v>
      </c>
      <c r="AB26" s="143" t="s">
        <v>108</v>
      </c>
      <c r="AC26" s="143" t="s">
        <v>108</v>
      </c>
      <c r="AD26" s="143" t="s">
        <v>108</v>
      </c>
      <c r="AE26" s="143" t="s">
        <v>108</v>
      </c>
      <c r="AF26" s="143" t="s">
        <v>108</v>
      </c>
      <c r="AG26" s="143" t="s">
        <v>108</v>
      </c>
      <c r="AH26" s="143" t="s">
        <v>108</v>
      </c>
      <c r="AI26" s="143" t="s">
        <v>108</v>
      </c>
      <c r="AJ26" s="143" t="s">
        <v>108</v>
      </c>
      <c r="AK26" s="143" t="s">
        <v>108</v>
      </c>
      <c r="AL26" s="143" t="s">
        <v>108</v>
      </c>
      <c r="AM26" s="143" t="s">
        <v>108</v>
      </c>
      <c r="AN26" s="143" t="s">
        <v>108</v>
      </c>
      <c r="AO26" s="143" t="s">
        <v>108</v>
      </c>
      <c r="AP26" s="143" t="s">
        <v>108</v>
      </c>
      <c r="AQ26" s="143" t="s">
        <v>108</v>
      </c>
      <c r="AR26" s="143" t="s">
        <v>108</v>
      </c>
      <c r="AS26" s="143" t="s">
        <v>108</v>
      </c>
      <c r="AT26" s="143" t="s">
        <v>108</v>
      </c>
      <c r="AU26" s="143" t="s">
        <v>108</v>
      </c>
      <c r="AV26" s="143" t="s">
        <v>108</v>
      </c>
      <c r="AW26" s="143" t="s">
        <v>108</v>
      </c>
      <c r="AX26" s="143" t="s">
        <v>108</v>
      </c>
      <c r="AY26" s="143" t="s">
        <v>108</v>
      </c>
      <c r="AZ26" s="143" t="s">
        <v>108</v>
      </c>
      <c r="BA26" s="143" t="s">
        <v>108</v>
      </c>
      <c r="BB26" s="143" t="s">
        <v>108</v>
      </c>
      <c r="BC26" s="143" t="s">
        <v>108</v>
      </c>
      <c r="BD26" s="143" t="s">
        <v>108</v>
      </c>
      <c r="BE26" s="143" t="s">
        <v>108</v>
      </c>
      <c r="BF26" s="143" t="s">
        <v>108</v>
      </c>
      <c r="BG26" s="143" t="s">
        <v>108</v>
      </c>
      <c r="BH26" s="143" t="s">
        <v>108</v>
      </c>
      <c r="BI26" s="143" t="s">
        <v>108</v>
      </c>
      <c r="BJ26" s="143" t="s">
        <v>108</v>
      </c>
      <c r="BK26" s="143" t="s">
        <v>108</v>
      </c>
      <c r="BL26" s="143" t="s">
        <v>108</v>
      </c>
      <c r="BM26" s="143" t="s">
        <v>108</v>
      </c>
      <c r="BN26" s="143" t="s">
        <v>108</v>
      </c>
      <c r="BO26" s="143" t="s">
        <v>108</v>
      </c>
      <c r="BP26" s="143" t="s">
        <v>108</v>
      </c>
      <c r="BQ26" s="143" t="s">
        <v>108</v>
      </c>
      <c r="BR26" s="143" t="s">
        <v>108</v>
      </c>
      <c r="BS26" s="143" t="s">
        <v>108</v>
      </c>
      <c r="BT26" s="143" t="s">
        <v>108</v>
      </c>
      <c r="BU26" s="143" t="s">
        <v>108</v>
      </c>
      <c r="BV26" s="143" t="s">
        <v>108</v>
      </c>
      <c r="BW26" s="143" t="s">
        <v>108</v>
      </c>
      <c r="BX26" s="143" t="s">
        <v>108</v>
      </c>
      <c r="BY26" s="143" t="s">
        <v>108</v>
      </c>
      <c r="BZ26" s="143" t="s">
        <v>108</v>
      </c>
      <c r="CA26" s="143" t="s">
        <v>108</v>
      </c>
      <c r="CB26" s="143" t="s">
        <v>108</v>
      </c>
      <c r="CC26" s="143" t="s">
        <v>108</v>
      </c>
      <c r="CD26" s="143" t="s">
        <v>108</v>
      </c>
      <c r="CE26" s="143" t="s">
        <v>108</v>
      </c>
      <c r="CF26" s="143" t="s">
        <v>108</v>
      </c>
      <c r="CG26" s="143" t="s">
        <v>108</v>
      </c>
      <c r="CH26" s="143" t="s">
        <v>108</v>
      </c>
      <c r="CI26" s="143" t="s">
        <v>108</v>
      </c>
      <c r="CJ26" s="143" t="s">
        <v>108</v>
      </c>
      <c r="CK26" s="143" t="s">
        <v>108</v>
      </c>
      <c r="CL26" s="143" t="s">
        <v>108</v>
      </c>
      <c r="CM26" s="143" t="s">
        <v>108</v>
      </c>
      <c r="CN26" s="143" t="s">
        <v>108</v>
      </c>
      <c r="CO26" s="143" t="s">
        <v>108</v>
      </c>
      <c r="CP26" s="143" t="s">
        <v>108</v>
      </c>
      <c r="CQ26" s="143" t="s">
        <v>108</v>
      </c>
      <c r="CR26" s="143" t="s">
        <v>108</v>
      </c>
      <c r="CS26" s="143" t="s">
        <v>108</v>
      </c>
      <c r="CT26" s="143" t="s">
        <v>108</v>
      </c>
      <c r="CU26" s="143" t="s">
        <v>108</v>
      </c>
      <c r="CV26" s="143" t="s">
        <v>108</v>
      </c>
      <c r="CW26" s="143" t="s">
        <v>108</v>
      </c>
      <c r="CX26" s="143" t="s">
        <v>108</v>
      </c>
      <c r="CY26" s="143" t="s">
        <v>108</v>
      </c>
      <c r="CZ26" s="143" t="s">
        <v>108</v>
      </c>
      <c r="DA26" s="143" t="s">
        <v>108</v>
      </c>
      <c r="DB26" s="143" t="s">
        <v>108</v>
      </c>
      <c r="DC26" s="143" t="s">
        <v>108</v>
      </c>
      <c r="DD26" s="143" t="s">
        <v>108</v>
      </c>
      <c r="DE26" s="143" t="s">
        <v>108</v>
      </c>
      <c r="DF26" s="143" t="s">
        <v>108</v>
      </c>
      <c r="DG26" s="143" t="s">
        <v>108</v>
      </c>
      <c r="DH26" s="143" t="s">
        <v>108</v>
      </c>
      <c r="DI26" s="143" t="s">
        <v>108</v>
      </c>
      <c r="DJ26" s="143" t="s">
        <v>108</v>
      </c>
      <c r="DK26" s="143" t="s">
        <v>108</v>
      </c>
      <c r="DL26" s="143" t="s">
        <v>108</v>
      </c>
      <c r="DM26" s="143" t="s">
        <v>108</v>
      </c>
      <c r="DN26" s="143" t="s">
        <v>108</v>
      </c>
      <c r="DO26" s="143" t="s">
        <v>108</v>
      </c>
      <c r="DP26" s="143" t="s">
        <v>108</v>
      </c>
      <c r="DQ26" s="143" t="s">
        <v>108</v>
      </c>
      <c r="DR26" s="143" t="s">
        <v>108</v>
      </c>
      <c r="DS26" s="143" t="s">
        <v>108</v>
      </c>
      <c r="DT26" s="143" t="s">
        <v>108</v>
      </c>
      <c r="DU26" s="143" t="s">
        <v>108</v>
      </c>
      <c r="DV26" s="143" t="s">
        <v>108</v>
      </c>
      <c r="DW26" s="143" t="s">
        <v>108</v>
      </c>
      <c r="DX26" s="143" t="s">
        <v>108</v>
      </c>
      <c r="DY26" s="143" t="s">
        <v>108</v>
      </c>
      <c r="DZ26" s="143" t="s">
        <v>108</v>
      </c>
      <c r="EA26" s="143" t="s">
        <v>108</v>
      </c>
      <c r="EB26" s="143" t="s">
        <v>108</v>
      </c>
      <c r="EC26" s="143" t="s">
        <v>108</v>
      </c>
      <c r="ED26" s="143" t="s">
        <v>108</v>
      </c>
      <c r="EE26" s="143" t="s">
        <v>108</v>
      </c>
      <c r="EF26" s="143" t="s">
        <v>108</v>
      </c>
      <c r="EG26" s="143" t="s">
        <v>108</v>
      </c>
      <c r="EH26" s="143" t="s">
        <v>108</v>
      </c>
      <c r="EI26" s="143" t="s">
        <v>108</v>
      </c>
      <c r="EJ26" s="143" t="s">
        <v>108</v>
      </c>
      <c r="EK26" s="143" t="s">
        <v>108</v>
      </c>
      <c r="EL26" s="143" t="s">
        <v>108</v>
      </c>
      <c r="EM26" s="143" t="s">
        <v>108</v>
      </c>
      <c r="EN26" s="143" t="s">
        <v>108</v>
      </c>
      <c r="EO26" s="143" t="s">
        <v>108</v>
      </c>
      <c r="EP26" s="143" t="s">
        <v>108</v>
      </c>
      <c r="EQ26" s="143" t="s">
        <v>108</v>
      </c>
      <c r="ER26" s="143" t="s">
        <v>108</v>
      </c>
      <c r="ES26" s="143" t="s">
        <v>108</v>
      </c>
      <c r="ET26" s="143" t="s">
        <v>108</v>
      </c>
      <c r="EU26" s="143" t="s">
        <v>108</v>
      </c>
      <c r="EV26" s="143" t="s">
        <v>108</v>
      </c>
      <c r="EW26" s="143" t="s">
        <v>108</v>
      </c>
      <c r="EX26" s="143" t="s">
        <v>108</v>
      </c>
      <c r="EY26" s="143" t="s">
        <v>108</v>
      </c>
      <c r="EZ26" s="143" t="s">
        <v>108</v>
      </c>
      <c r="FA26" s="143" t="s">
        <v>108</v>
      </c>
      <c r="FB26" s="143" t="s">
        <v>108</v>
      </c>
      <c r="FC26" s="143" t="s">
        <v>108</v>
      </c>
      <c r="FD26" s="143" t="s">
        <v>108</v>
      </c>
      <c r="FE26" s="143" t="s">
        <v>108</v>
      </c>
      <c r="FF26" s="143" t="s">
        <v>108</v>
      </c>
      <c r="FG26" s="143" t="s">
        <v>108</v>
      </c>
      <c r="FH26" s="143" t="s">
        <v>108</v>
      </c>
      <c r="FI26" s="143" t="s">
        <v>108</v>
      </c>
      <c r="FJ26" s="143" t="s">
        <v>108</v>
      </c>
      <c r="FK26" s="143" t="s">
        <v>108</v>
      </c>
      <c r="FL26" s="143" t="s">
        <v>108</v>
      </c>
      <c r="FM26" s="143" t="s">
        <v>108</v>
      </c>
      <c r="FN26" s="143" t="s">
        <v>108</v>
      </c>
      <c r="FO26" s="143" t="s">
        <v>108</v>
      </c>
      <c r="FP26" s="143" t="s">
        <v>108</v>
      </c>
      <c r="FQ26" s="143" t="s">
        <v>108</v>
      </c>
      <c r="FR26" s="143" t="s">
        <v>108</v>
      </c>
      <c r="FS26" s="143" t="s">
        <v>108</v>
      </c>
      <c r="FT26" s="143" t="s">
        <v>108</v>
      </c>
      <c r="FU26" s="143" t="s">
        <v>108</v>
      </c>
      <c r="FV26" s="143" t="s">
        <v>108</v>
      </c>
      <c r="FW26" s="143" t="s">
        <v>108</v>
      </c>
      <c r="FX26" s="143" t="s">
        <v>108</v>
      </c>
      <c r="FY26" s="143" t="s">
        <v>108</v>
      </c>
      <c r="FZ26" s="143" t="s">
        <v>108</v>
      </c>
      <c r="GA26" s="143" t="s">
        <v>108</v>
      </c>
      <c r="GB26" s="143" t="s">
        <v>108</v>
      </c>
      <c r="GC26" s="143" t="s">
        <v>108</v>
      </c>
      <c r="GD26" s="143" t="s">
        <v>108</v>
      </c>
      <c r="GE26" s="143" t="s">
        <v>108</v>
      </c>
      <c r="GF26" s="143" t="s">
        <v>108</v>
      </c>
      <c r="GG26" s="143" t="s">
        <v>108</v>
      </c>
      <c r="GH26" s="143" t="s">
        <v>108</v>
      </c>
      <c r="GI26" s="143" t="s">
        <v>108</v>
      </c>
      <c r="GJ26" s="143" t="s">
        <v>108</v>
      </c>
      <c r="GK26" s="143" t="s">
        <v>108</v>
      </c>
      <c r="GL26" s="143" t="s">
        <v>108</v>
      </c>
      <c r="GM26" s="143" t="s">
        <v>108</v>
      </c>
      <c r="GN26" s="143" t="s">
        <v>108</v>
      </c>
      <c r="GO26" s="143" t="s">
        <v>108</v>
      </c>
      <c r="GP26" s="143" t="s">
        <v>108</v>
      </c>
      <c r="GQ26" s="143" t="s">
        <v>108</v>
      </c>
      <c r="GR26" s="143" t="s">
        <v>108</v>
      </c>
      <c r="GS26" s="143" t="s">
        <v>108</v>
      </c>
      <c r="GT26" s="143" t="s">
        <v>108</v>
      </c>
      <c r="GU26" s="143" t="s">
        <v>108</v>
      </c>
      <c r="GV26" s="143" t="s">
        <v>108</v>
      </c>
      <c r="GW26" s="143" t="s">
        <v>108</v>
      </c>
      <c r="GX26" s="143" t="s">
        <v>108</v>
      </c>
      <c r="GY26" s="143" t="s">
        <v>108</v>
      </c>
      <c r="GZ26" s="143" t="s">
        <v>108</v>
      </c>
      <c r="HA26" s="143" t="s">
        <v>108</v>
      </c>
      <c r="HB26" s="143" t="s">
        <v>108</v>
      </c>
      <c r="HC26" s="143" t="s">
        <v>108</v>
      </c>
      <c r="HD26" s="143" t="s">
        <v>108</v>
      </c>
      <c r="HE26" s="143" t="s">
        <v>108</v>
      </c>
      <c r="HF26" s="143" t="s">
        <v>108</v>
      </c>
    </row>
    <row r="27" spans="1:214" s="106" customFormat="1" ht="12" hidden="1" customHeight="1" x14ac:dyDescent="0.2">
      <c r="A27" s="8">
        <v>60</v>
      </c>
      <c r="B27" s="143" t="s">
        <v>108</v>
      </c>
      <c r="C27" s="143" t="s">
        <v>108</v>
      </c>
      <c r="D27" s="143" t="s">
        <v>108</v>
      </c>
      <c r="E27" s="143" t="s">
        <v>108</v>
      </c>
      <c r="F27" s="143" t="s">
        <v>108</v>
      </c>
      <c r="G27" s="143" t="s">
        <v>108</v>
      </c>
      <c r="H27" s="143" t="s">
        <v>108</v>
      </c>
      <c r="I27" s="143" t="s">
        <v>108</v>
      </c>
      <c r="J27" s="143" t="s">
        <v>108</v>
      </c>
      <c r="K27" s="143" t="s">
        <v>108</v>
      </c>
      <c r="L27" s="143" t="s">
        <v>108</v>
      </c>
      <c r="M27" s="143" t="s">
        <v>108</v>
      </c>
      <c r="N27" s="143" t="s">
        <v>108</v>
      </c>
      <c r="O27" s="143" t="s">
        <v>108</v>
      </c>
      <c r="P27" s="143" t="s">
        <v>108</v>
      </c>
      <c r="Q27" s="143" t="s">
        <v>108</v>
      </c>
      <c r="R27" s="143" t="s">
        <v>108</v>
      </c>
      <c r="S27" s="143" t="s">
        <v>108</v>
      </c>
      <c r="T27" s="143" t="s">
        <v>108</v>
      </c>
      <c r="U27" s="143" t="s">
        <v>108</v>
      </c>
      <c r="V27" s="143" t="s">
        <v>108</v>
      </c>
      <c r="W27" s="143" t="s">
        <v>108</v>
      </c>
      <c r="X27" s="143" t="s">
        <v>108</v>
      </c>
      <c r="Y27" s="143" t="s">
        <v>108</v>
      </c>
      <c r="Z27" s="143" t="s">
        <v>108</v>
      </c>
      <c r="AA27" s="143" t="s">
        <v>108</v>
      </c>
      <c r="AB27" s="143" t="s">
        <v>108</v>
      </c>
      <c r="AC27" s="143" t="s">
        <v>108</v>
      </c>
      <c r="AD27" s="143" t="s">
        <v>108</v>
      </c>
      <c r="AE27" s="143" t="s">
        <v>108</v>
      </c>
      <c r="AF27" s="143" t="s">
        <v>108</v>
      </c>
      <c r="AG27" s="143" t="s">
        <v>108</v>
      </c>
      <c r="AH27" s="143" t="s">
        <v>108</v>
      </c>
      <c r="AI27" s="143" t="s">
        <v>108</v>
      </c>
      <c r="AJ27" s="143" t="s">
        <v>108</v>
      </c>
      <c r="AK27" s="143" t="s">
        <v>108</v>
      </c>
      <c r="AL27" s="143" t="s">
        <v>108</v>
      </c>
      <c r="AM27" s="143" t="s">
        <v>108</v>
      </c>
      <c r="AN27" s="143" t="s">
        <v>108</v>
      </c>
      <c r="AO27" s="143" t="s">
        <v>108</v>
      </c>
      <c r="AP27" s="143" t="s">
        <v>108</v>
      </c>
      <c r="AQ27" s="143" t="s">
        <v>108</v>
      </c>
      <c r="AR27" s="143" t="s">
        <v>108</v>
      </c>
      <c r="AS27" s="143" t="s">
        <v>108</v>
      </c>
      <c r="AT27" s="143" t="s">
        <v>108</v>
      </c>
      <c r="AU27" s="143" t="s">
        <v>108</v>
      </c>
      <c r="AV27" s="143" t="s">
        <v>108</v>
      </c>
      <c r="AW27" s="143" t="s">
        <v>108</v>
      </c>
      <c r="AX27" s="143" t="s">
        <v>108</v>
      </c>
      <c r="AY27" s="143" t="s">
        <v>108</v>
      </c>
      <c r="AZ27" s="143" t="s">
        <v>108</v>
      </c>
      <c r="BA27" s="143" t="s">
        <v>108</v>
      </c>
      <c r="BB27" s="143" t="s">
        <v>108</v>
      </c>
      <c r="BC27" s="143" t="s">
        <v>108</v>
      </c>
      <c r="BD27" s="143" t="s">
        <v>108</v>
      </c>
      <c r="BE27" s="143" t="s">
        <v>108</v>
      </c>
      <c r="BF27" s="143" t="s">
        <v>108</v>
      </c>
      <c r="BG27" s="143" t="s">
        <v>108</v>
      </c>
      <c r="BH27" s="143" t="s">
        <v>108</v>
      </c>
      <c r="BI27" s="143" t="s">
        <v>108</v>
      </c>
      <c r="BJ27" s="143" t="s">
        <v>108</v>
      </c>
      <c r="BK27" s="143" t="s">
        <v>108</v>
      </c>
      <c r="BL27" s="143" t="s">
        <v>108</v>
      </c>
      <c r="BM27" s="143" t="s">
        <v>108</v>
      </c>
      <c r="BN27" s="143" t="s">
        <v>108</v>
      </c>
      <c r="BO27" s="143" t="s">
        <v>108</v>
      </c>
      <c r="BP27" s="143" t="s">
        <v>108</v>
      </c>
      <c r="BQ27" s="143" t="s">
        <v>108</v>
      </c>
      <c r="BR27" s="143" t="s">
        <v>108</v>
      </c>
      <c r="BS27" s="143" t="s">
        <v>108</v>
      </c>
      <c r="BT27" s="143" t="s">
        <v>108</v>
      </c>
      <c r="BU27" s="143" t="s">
        <v>108</v>
      </c>
      <c r="BV27" s="143" t="s">
        <v>108</v>
      </c>
      <c r="BW27" s="143" t="s">
        <v>108</v>
      </c>
      <c r="BX27" s="143" t="s">
        <v>108</v>
      </c>
      <c r="BY27" s="143" t="s">
        <v>108</v>
      </c>
      <c r="BZ27" s="143" t="s">
        <v>108</v>
      </c>
      <c r="CA27" s="143" t="s">
        <v>108</v>
      </c>
      <c r="CB27" s="143" t="s">
        <v>108</v>
      </c>
      <c r="CC27" s="143" t="s">
        <v>108</v>
      </c>
      <c r="CD27" s="143" t="s">
        <v>108</v>
      </c>
      <c r="CE27" s="143" t="s">
        <v>108</v>
      </c>
      <c r="CF27" s="143" t="s">
        <v>108</v>
      </c>
      <c r="CG27" s="143" t="s">
        <v>108</v>
      </c>
      <c r="CH27" s="143" t="s">
        <v>108</v>
      </c>
      <c r="CI27" s="143" t="s">
        <v>108</v>
      </c>
      <c r="CJ27" s="143" t="s">
        <v>108</v>
      </c>
      <c r="CK27" s="143" t="s">
        <v>108</v>
      </c>
      <c r="CL27" s="143" t="s">
        <v>108</v>
      </c>
      <c r="CM27" s="143" t="s">
        <v>108</v>
      </c>
      <c r="CN27" s="143" t="s">
        <v>108</v>
      </c>
      <c r="CO27" s="143" t="s">
        <v>108</v>
      </c>
      <c r="CP27" s="143" t="s">
        <v>108</v>
      </c>
      <c r="CQ27" s="143" t="s">
        <v>108</v>
      </c>
      <c r="CR27" s="143" t="s">
        <v>108</v>
      </c>
      <c r="CS27" s="143" t="s">
        <v>108</v>
      </c>
      <c r="CT27" s="143" t="s">
        <v>108</v>
      </c>
      <c r="CU27" s="143" t="s">
        <v>108</v>
      </c>
      <c r="CV27" s="143" t="s">
        <v>108</v>
      </c>
      <c r="CW27" s="143" t="s">
        <v>108</v>
      </c>
      <c r="CX27" s="143" t="s">
        <v>108</v>
      </c>
      <c r="CY27" s="143" t="s">
        <v>108</v>
      </c>
      <c r="CZ27" s="143" t="s">
        <v>108</v>
      </c>
      <c r="DA27" s="143" t="s">
        <v>108</v>
      </c>
      <c r="DB27" s="143" t="s">
        <v>108</v>
      </c>
      <c r="DC27" s="143" t="s">
        <v>108</v>
      </c>
      <c r="DD27" s="143" t="s">
        <v>108</v>
      </c>
      <c r="DE27" s="143" t="s">
        <v>108</v>
      </c>
      <c r="DF27" s="143" t="s">
        <v>108</v>
      </c>
      <c r="DG27" s="143" t="s">
        <v>108</v>
      </c>
      <c r="DH27" s="143" t="s">
        <v>108</v>
      </c>
      <c r="DI27" s="143" t="s">
        <v>108</v>
      </c>
      <c r="DJ27" s="143" t="s">
        <v>108</v>
      </c>
      <c r="DK27" s="143" t="s">
        <v>108</v>
      </c>
      <c r="DL27" s="143" t="s">
        <v>108</v>
      </c>
      <c r="DM27" s="143" t="s">
        <v>108</v>
      </c>
      <c r="DN27" s="143" t="s">
        <v>108</v>
      </c>
      <c r="DO27" s="143" t="s">
        <v>108</v>
      </c>
      <c r="DP27" s="143" t="s">
        <v>108</v>
      </c>
      <c r="DQ27" s="143" t="s">
        <v>108</v>
      </c>
      <c r="DR27" s="143" t="s">
        <v>108</v>
      </c>
      <c r="DS27" s="143" t="s">
        <v>108</v>
      </c>
      <c r="DT27" s="143" t="s">
        <v>108</v>
      </c>
      <c r="DU27" s="143" t="s">
        <v>108</v>
      </c>
      <c r="DV27" s="143" t="s">
        <v>108</v>
      </c>
      <c r="DW27" s="143" t="s">
        <v>108</v>
      </c>
      <c r="DX27" s="143" t="s">
        <v>108</v>
      </c>
      <c r="DY27" s="143" t="s">
        <v>108</v>
      </c>
      <c r="DZ27" s="143" t="s">
        <v>108</v>
      </c>
      <c r="EA27" s="143" t="s">
        <v>108</v>
      </c>
      <c r="EB27" s="143" t="s">
        <v>108</v>
      </c>
      <c r="EC27" s="143" t="s">
        <v>108</v>
      </c>
      <c r="ED27" s="143" t="s">
        <v>108</v>
      </c>
      <c r="EE27" s="143" t="s">
        <v>108</v>
      </c>
      <c r="EF27" s="143" t="s">
        <v>108</v>
      </c>
      <c r="EG27" s="143" t="s">
        <v>108</v>
      </c>
      <c r="EH27" s="143" t="s">
        <v>108</v>
      </c>
      <c r="EI27" s="143" t="s">
        <v>108</v>
      </c>
      <c r="EJ27" s="143" t="s">
        <v>108</v>
      </c>
      <c r="EK27" s="143" t="s">
        <v>108</v>
      </c>
      <c r="EL27" s="143" t="s">
        <v>108</v>
      </c>
      <c r="EM27" s="143" t="s">
        <v>108</v>
      </c>
      <c r="EN27" s="143" t="s">
        <v>108</v>
      </c>
      <c r="EO27" s="143" t="s">
        <v>108</v>
      </c>
      <c r="EP27" s="143" t="s">
        <v>108</v>
      </c>
      <c r="EQ27" s="143" t="s">
        <v>108</v>
      </c>
      <c r="ER27" s="143" t="s">
        <v>108</v>
      </c>
      <c r="ES27" s="143" t="s">
        <v>108</v>
      </c>
      <c r="ET27" s="143" t="s">
        <v>108</v>
      </c>
      <c r="EU27" s="143" t="s">
        <v>108</v>
      </c>
      <c r="EV27" s="143" t="s">
        <v>108</v>
      </c>
      <c r="EW27" s="143" t="s">
        <v>108</v>
      </c>
      <c r="EX27" s="143" t="s">
        <v>108</v>
      </c>
      <c r="EY27" s="143" t="s">
        <v>108</v>
      </c>
      <c r="EZ27" s="143" t="s">
        <v>108</v>
      </c>
      <c r="FA27" s="143" t="s">
        <v>108</v>
      </c>
      <c r="FB27" s="143" t="s">
        <v>108</v>
      </c>
      <c r="FC27" s="143" t="s">
        <v>108</v>
      </c>
      <c r="FD27" s="143" t="s">
        <v>108</v>
      </c>
      <c r="FE27" s="143" t="s">
        <v>108</v>
      </c>
      <c r="FF27" s="143" t="s">
        <v>108</v>
      </c>
      <c r="FG27" s="143" t="s">
        <v>108</v>
      </c>
      <c r="FH27" s="143" t="s">
        <v>108</v>
      </c>
      <c r="FI27" s="143" t="s">
        <v>108</v>
      </c>
      <c r="FJ27" s="143" t="s">
        <v>108</v>
      </c>
      <c r="FK27" s="143" t="s">
        <v>108</v>
      </c>
      <c r="FL27" s="143" t="s">
        <v>108</v>
      </c>
      <c r="FM27" s="143" t="s">
        <v>108</v>
      </c>
      <c r="FN27" s="143" t="s">
        <v>108</v>
      </c>
      <c r="FO27" s="143" t="s">
        <v>108</v>
      </c>
      <c r="FP27" s="143" t="s">
        <v>108</v>
      </c>
      <c r="FQ27" s="143" t="s">
        <v>108</v>
      </c>
      <c r="FR27" s="143" t="s">
        <v>108</v>
      </c>
      <c r="FS27" s="143" t="s">
        <v>108</v>
      </c>
      <c r="FT27" s="143" t="s">
        <v>108</v>
      </c>
      <c r="FU27" s="143" t="s">
        <v>108</v>
      </c>
      <c r="FV27" s="143" t="s">
        <v>108</v>
      </c>
      <c r="FW27" s="143" t="s">
        <v>108</v>
      </c>
      <c r="FX27" s="143" t="s">
        <v>108</v>
      </c>
      <c r="FY27" s="143" t="s">
        <v>108</v>
      </c>
      <c r="FZ27" s="143" t="s">
        <v>108</v>
      </c>
      <c r="GA27" s="143" t="s">
        <v>108</v>
      </c>
      <c r="GB27" s="143" t="s">
        <v>108</v>
      </c>
      <c r="GC27" s="143" t="s">
        <v>108</v>
      </c>
      <c r="GD27" s="143" t="s">
        <v>108</v>
      </c>
      <c r="GE27" s="143" t="s">
        <v>108</v>
      </c>
      <c r="GF27" s="143" t="s">
        <v>108</v>
      </c>
      <c r="GG27" s="143" t="s">
        <v>108</v>
      </c>
      <c r="GH27" s="143" t="s">
        <v>108</v>
      </c>
      <c r="GI27" s="143" t="s">
        <v>108</v>
      </c>
      <c r="GJ27" s="143" t="s">
        <v>108</v>
      </c>
      <c r="GK27" s="143" t="s">
        <v>108</v>
      </c>
      <c r="GL27" s="143" t="s">
        <v>108</v>
      </c>
      <c r="GM27" s="143" t="s">
        <v>108</v>
      </c>
      <c r="GN27" s="143" t="s">
        <v>108</v>
      </c>
      <c r="GO27" s="143" t="s">
        <v>108</v>
      </c>
      <c r="GP27" s="143" t="s">
        <v>108</v>
      </c>
      <c r="GQ27" s="143" t="s">
        <v>108</v>
      </c>
      <c r="GR27" s="143" t="s">
        <v>108</v>
      </c>
      <c r="GS27" s="143" t="s">
        <v>108</v>
      </c>
      <c r="GT27" s="143" t="s">
        <v>108</v>
      </c>
      <c r="GU27" s="143" t="s">
        <v>108</v>
      </c>
      <c r="GV27" s="143" t="s">
        <v>108</v>
      </c>
      <c r="GW27" s="143" t="s">
        <v>108</v>
      </c>
      <c r="GX27" s="143" t="s">
        <v>108</v>
      </c>
      <c r="GY27" s="143" t="s">
        <v>108</v>
      </c>
      <c r="GZ27" s="143" t="s">
        <v>108</v>
      </c>
      <c r="HA27" s="143" t="s">
        <v>108</v>
      </c>
      <c r="HB27" s="143" t="s">
        <v>108</v>
      </c>
      <c r="HC27" s="143" t="s">
        <v>108</v>
      </c>
      <c r="HD27" s="143" t="s">
        <v>108</v>
      </c>
      <c r="HE27" s="143" t="s">
        <v>108</v>
      </c>
      <c r="HF27" s="143" t="s">
        <v>108</v>
      </c>
    </row>
    <row r="28" spans="1:214" s="106" customFormat="1" ht="12" hidden="1" customHeight="1" x14ac:dyDescent="0.2">
      <c r="A28" s="8">
        <v>62</v>
      </c>
      <c r="B28" s="143" t="s">
        <v>108</v>
      </c>
      <c r="C28" s="143" t="s">
        <v>108</v>
      </c>
      <c r="D28" s="143" t="s">
        <v>108</v>
      </c>
      <c r="E28" s="143" t="s">
        <v>108</v>
      </c>
      <c r="F28" s="143" t="s">
        <v>108</v>
      </c>
      <c r="G28" s="143" t="s">
        <v>108</v>
      </c>
      <c r="H28" s="143" t="s">
        <v>108</v>
      </c>
      <c r="I28" s="143" t="s">
        <v>108</v>
      </c>
      <c r="J28" s="143" t="s">
        <v>108</v>
      </c>
      <c r="K28" s="143" t="s">
        <v>108</v>
      </c>
      <c r="L28" s="143" t="s">
        <v>108</v>
      </c>
      <c r="M28" s="143" t="s">
        <v>108</v>
      </c>
      <c r="N28" s="143" t="s">
        <v>108</v>
      </c>
      <c r="O28" s="143" t="s">
        <v>108</v>
      </c>
      <c r="P28" s="143" t="s">
        <v>108</v>
      </c>
      <c r="Q28" s="143" t="s">
        <v>108</v>
      </c>
      <c r="R28" s="143" t="s">
        <v>108</v>
      </c>
      <c r="S28" s="143" t="s">
        <v>108</v>
      </c>
      <c r="T28" s="143" t="s">
        <v>108</v>
      </c>
      <c r="U28" s="143" t="s">
        <v>108</v>
      </c>
      <c r="V28" s="143" t="s">
        <v>108</v>
      </c>
      <c r="W28" s="143" t="s">
        <v>108</v>
      </c>
      <c r="X28" s="143" t="s">
        <v>108</v>
      </c>
      <c r="Y28" s="143" t="s">
        <v>108</v>
      </c>
      <c r="Z28" s="143" t="s">
        <v>108</v>
      </c>
      <c r="AA28" s="143" t="s">
        <v>108</v>
      </c>
      <c r="AB28" s="143" t="s">
        <v>108</v>
      </c>
      <c r="AC28" s="143" t="s">
        <v>108</v>
      </c>
      <c r="AD28" s="143" t="s">
        <v>108</v>
      </c>
      <c r="AE28" s="143" t="s">
        <v>108</v>
      </c>
      <c r="AF28" s="143" t="s">
        <v>108</v>
      </c>
      <c r="AG28" s="143" t="s">
        <v>108</v>
      </c>
      <c r="AH28" s="143" t="s">
        <v>108</v>
      </c>
      <c r="AI28" s="143" t="s">
        <v>108</v>
      </c>
      <c r="AJ28" s="143" t="s">
        <v>108</v>
      </c>
      <c r="AK28" s="143" t="s">
        <v>108</v>
      </c>
      <c r="AL28" s="143" t="s">
        <v>108</v>
      </c>
      <c r="AM28" s="143" t="s">
        <v>108</v>
      </c>
      <c r="AN28" s="143" t="s">
        <v>108</v>
      </c>
      <c r="AO28" s="143" t="s">
        <v>108</v>
      </c>
      <c r="AP28" s="143" t="s">
        <v>108</v>
      </c>
      <c r="AQ28" s="143" t="s">
        <v>108</v>
      </c>
      <c r="AR28" s="143" t="s">
        <v>108</v>
      </c>
      <c r="AS28" s="143" t="s">
        <v>108</v>
      </c>
      <c r="AT28" s="143" t="s">
        <v>108</v>
      </c>
      <c r="AU28" s="143" t="s">
        <v>108</v>
      </c>
      <c r="AV28" s="143" t="s">
        <v>108</v>
      </c>
      <c r="AW28" s="143" t="s">
        <v>108</v>
      </c>
      <c r="AX28" s="143" t="s">
        <v>108</v>
      </c>
      <c r="AY28" s="143" t="s">
        <v>108</v>
      </c>
      <c r="AZ28" s="143" t="s">
        <v>108</v>
      </c>
      <c r="BA28" s="143" t="s">
        <v>108</v>
      </c>
      <c r="BB28" s="143" t="s">
        <v>108</v>
      </c>
      <c r="BC28" s="143" t="s">
        <v>108</v>
      </c>
      <c r="BD28" s="143" t="s">
        <v>108</v>
      </c>
      <c r="BE28" s="143" t="s">
        <v>108</v>
      </c>
      <c r="BF28" s="143" t="s">
        <v>108</v>
      </c>
      <c r="BG28" s="143" t="s">
        <v>108</v>
      </c>
      <c r="BH28" s="143" t="s">
        <v>108</v>
      </c>
      <c r="BI28" s="143" t="s">
        <v>108</v>
      </c>
      <c r="BJ28" s="143" t="s">
        <v>108</v>
      </c>
      <c r="BK28" s="143" t="s">
        <v>108</v>
      </c>
      <c r="BL28" s="143" t="s">
        <v>108</v>
      </c>
      <c r="BM28" s="143" t="s">
        <v>108</v>
      </c>
      <c r="BN28" s="143" t="s">
        <v>108</v>
      </c>
      <c r="BO28" s="143" t="s">
        <v>108</v>
      </c>
      <c r="BP28" s="143" t="s">
        <v>108</v>
      </c>
      <c r="BQ28" s="143" t="s">
        <v>108</v>
      </c>
      <c r="BR28" s="143" t="s">
        <v>108</v>
      </c>
      <c r="BS28" s="143" t="s">
        <v>108</v>
      </c>
      <c r="BT28" s="143" t="s">
        <v>108</v>
      </c>
      <c r="BU28" s="143" t="s">
        <v>108</v>
      </c>
      <c r="BV28" s="143" t="s">
        <v>108</v>
      </c>
      <c r="BW28" s="143" t="s">
        <v>108</v>
      </c>
      <c r="BX28" s="143" t="s">
        <v>108</v>
      </c>
      <c r="BY28" s="143" t="s">
        <v>108</v>
      </c>
      <c r="BZ28" s="143" t="s">
        <v>108</v>
      </c>
      <c r="CA28" s="143" t="s">
        <v>108</v>
      </c>
      <c r="CB28" s="143" t="s">
        <v>108</v>
      </c>
      <c r="CC28" s="143" t="s">
        <v>108</v>
      </c>
      <c r="CD28" s="143" t="s">
        <v>108</v>
      </c>
      <c r="CE28" s="143" t="s">
        <v>108</v>
      </c>
      <c r="CF28" s="143" t="s">
        <v>108</v>
      </c>
      <c r="CG28" s="143" t="s">
        <v>108</v>
      </c>
      <c r="CH28" s="143" t="s">
        <v>108</v>
      </c>
      <c r="CI28" s="143" t="s">
        <v>108</v>
      </c>
      <c r="CJ28" s="143" t="s">
        <v>108</v>
      </c>
      <c r="CK28" s="143" t="s">
        <v>108</v>
      </c>
      <c r="CL28" s="143" t="s">
        <v>108</v>
      </c>
      <c r="CM28" s="143" t="s">
        <v>108</v>
      </c>
      <c r="CN28" s="143" t="s">
        <v>108</v>
      </c>
      <c r="CO28" s="143" t="s">
        <v>108</v>
      </c>
      <c r="CP28" s="143" t="s">
        <v>108</v>
      </c>
      <c r="CQ28" s="143" t="s">
        <v>108</v>
      </c>
      <c r="CR28" s="143" t="s">
        <v>108</v>
      </c>
      <c r="CS28" s="143" t="s">
        <v>108</v>
      </c>
      <c r="CT28" s="143" t="s">
        <v>108</v>
      </c>
      <c r="CU28" s="143" t="s">
        <v>108</v>
      </c>
      <c r="CV28" s="143" t="s">
        <v>108</v>
      </c>
      <c r="CW28" s="143" t="s">
        <v>108</v>
      </c>
      <c r="CX28" s="143" t="s">
        <v>108</v>
      </c>
      <c r="CY28" s="143" t="s">
        <v>108</v>
      </c>
      <c r="CZ28" s="143" t="s">
        <v>108</v>
      </c>
      <c r="DA28" s="143" t="s">
        <v>108</v>
      </c>
      <c r="DB28" s="143" t="s">
        <v>108</v>
      </c>
      <c r="DC28" s="143" t="s">
        <v>108</v>
      </c>
      <c r="DD28" s="143" t="s">
        <v>108</v>
      </c>
      <c r="DE28" s="143" t="s">
        <v>108</v>
      </c>
      <c r="DF28" s="143" t="s">
        <v>108</v>
      </c>
      <c r="DG28" s="143" t="s">
        <v>108</v>
      </c>
      <c r="DH28" s="143" t="s">
        <v>108</v>
      </c>
      <c r="DI28" s="143" t="s">
        <v>108</v>
      </c>
      <c r="DJ28" s="143" t="s">
        <v>108</v>
      </c>
      <c r="DK28" s="143" t="s">
        <v>108</v>
      </c>
      <c r="DL28" s="143" t="s">
        <v>108</v>
      </c>
      <c r="DM28" s="143" t="s">
        <v>108</v>
      </c>
      <c r="DN28" s="143" t="s">
        <v>108</v>
      </c>
      <c r="DO28" s="143" t="s">
        <v>108</v>
      </c>
      <c r="DP28" s="143" t="s">
        <v>108</v>
      </c>
      <c r="DQ28" s="143" t="s">
        <v>108</v>
      </c>
      <c r="DR28" s="143" t="s">
        <v>108</v>
      </c>
      <c r="DS28" s="143" t="s">
        <v>108</v>
      </c>
      <c r="DT28" s="143" t="s">
        <v>108</v>
      </c>
      <c r="DU28" s="143" t="s">
        <v>108</v>
      </c>
      <c r="DV28" s="143" t="s">
        <v>108</v>
      </c>
      <c r="DW28" s="143" t="s">
        <v>108</v>
      </c>
      <c r="DX28" s="143" t="s">
        <v>108</v>
      </c>
      <c r="DY28" s="143" t="s">
        <v>108</v>
      </c>
      <c r="DZ28" s="143" t="s">
        <v>108</v>
      </c>
      <c r="EA28" s="143" t="s">
        <v>108</v>
      </c>
      <c r="EB28" s="143" t="s">
        <v>108</v>
      </c>
      <c r="EC28" s="143" t="s">
        <v>108</v>
      </c>
      <c r="ED28" s="143" t="s">
        <v>108</v>
      </c>
      <c r="EE28" s="143" t="s">
        <v>108</v>
      </c>
      <c r="EF28" s="143" t="s">
        <v>108</v>
      </c>
      <c r="EG28" s="143" t="s">
        <v>108</v>
      </c>
      <c r="EH28" s="143" t="s">
        <v>108</v>
      </c>
      <c r="EI28" s="143" t="s">
        <v>108</v>
      </c>
      <c r="EJ28" s="143" t="s">
        <v>108</v>
      </c>
      <c r="EK28" s="143" t="s">
        <v>108</v>
      </c>
      <c r="EL28" s="143" t="s">
        <v>108</v>
      </c>
      <c r="EM28" s="143" t="s">
        <v>108</v>
      </c>
      <c r="EN28" s="143" t="s">
        <v>108</v>
      </c>
      <c r="EO28" s="143" t="s">
        <v>108</v>
      </c>
      <c r="EP28" s="143" t="s">
        <v>108</v>
      </c>
      <c r="EQ28" s="143" t="s">
        <v>108</v>
      </c>
      <c r="ER28" s="143" t="s">
        <v>108</v>
      </c>
      <c r="ES28" s="143" t="s">
        <v>108</v>
      </c>
      <c r="ET28" s="143" t="s">
        <v>108</v>
      </c>
      <c r="EU28" s="143" t="s">
        <v>108</v>
      </c>
      <c r="EV28" s="143" t="s">
        <v>108</v>
      </c>
      <c r="EW28" s="143" t="s">
        <v>108</v>
      </c>
      <c r="EX28" s="143" t="s">
        <v>108</v>
      </c>
      <c r="EY28" s="143" t="s">
        <v>108</v>
      </c>
      <c r="EZ28" s="143" t="s">
        <v>108</v>
      </c>
      <c r="FA28" s="143" t="s">
        <v>108</v>
      </c>
      <c r="FB28" s="143" t="s">
        <v>108</v>
      </c>
      <c r="FC28" s="143" t="s">
        <v>108</v>
      </c>
      <c r="FD28" s="143" t="s">
        <v>108</v>
      </c>
      <c r="FE28" s="143" t="s">
        <v>108</v>
      </c>
      <c r="FF28" s="143" t="s">
        <v>108</v>
      </c>
      <c r="FG28" s="143" t="s">
        <v>108</v>
      </c>
      <c r="FH28" s="143" t="s">
        <v>108</v>
      </c>
      <c r="FI28" s="143" t="s">
        <v>108</v>
      </c>
      <c r="FJ28" s="143" t="s">
        <v>108</v>
      </c>
      <c r="FK28" s="143" t="s">
        <v>108</v>
      </c>
      <c r="FL28" s="143" t="s">
        <v>108</v>
      </c>
      <c r="FM28" s="143" t="s">
        <v>108</v>
      </c>
      <c r="FN28" s="143" t="s">
        <v>108</v>
      </c>
      <c r="FO28" s="143" t="s">
        <v>108</v>
      </c>
      <c r="FP28" s="143" t="s">
        <v>108</v>
      </c>
      <c r="FQ28" s="143" t="s">
        <v>108</v>
      </c>
      <c r="FR28" s="143" t="s">
        <v>108</v>
      </c>
      <c r="FS28" s="143" t="s">
        <v>108</v>
      </c>
      <c r="FT28" s="143" t="s">
        <v>108</v>
      </c>
      <c r="FU28" s="143" t="s">
        <v>108</v>
      </c>
      <c r="FV28" s="143" t="s">
        <v>108</v>
      </c>
      <c r="FW28" s="143" t="s">
        <v>108</v>
      </c>
      <c r="FX28" s="143" t="s">
        <v>108</v>
      </c>
      <c r="FY28" s="143" t="s">
        <v>108</v>
      </c>
      <c r="FZ28" s="143" t="s">
        <v>108</v>
      </c>
      <c r="GA28" s="143" t="s">
        <v>108</v>
      </c>
      <c r="GB28" s="143" t="s">
        <v>108</v>
      </c>
      <c r="GC28" s="143" t="s">
        <v>108</v>
      </c>
      <c r="GD28" s="143" t="s">
        <v>108</v>
      </c>
      <c r="GE28" s="143" t="s">
        <v>108</v>
      </c>
      <c r="GF28" s="143" t="s">
        <v>108</v>
      </c>
      <c r="GG28" s="143" t="s">
        <v>108</v>
      </c>
      <c r="GH28" s="143" t="s">
        <v>108</v>
      </c>
      <c r="GI28" s="143" t="s">
        <v>108</v>
      </c>
      <c r="GJ28" s="143" t="s">
        <v>108</v>
      </c>
      <c r="GK28" s="143" t="s">
        <v>108</v>
      </c>
      <c r="GL28" s="143" t="s">
        <v>108</v>
      </c>
      <c r="GM28" s="143" t="s">
        <v>108</v>
      </c>
      <c r="GN28" s="143" t="s">
        <v>108</v>
      </c>
      <c r="GO28" s="143" t="s">
        <v>108</v>
      </c>
      <c r="GP28" s="143" t="s">
        <v>108</v>
      </c>
      <c r="GQ28" s="143" t="s">
        <v>108</v>
      </c>
      <c r="GR28" s="143" t="s">
        <v>108</v>
      </c>
      <c r="GS28" s="143" t="s">
        <v>108</v>
      </c>
      <c r="GT28" s="143" t="s">
        <v>108</v>
      </c>
      <c r="GU28" s="143" t="s">
        <v>108</v>
      </c>
      <c r="GV28" s="143" t="s">
        <v>108</v>
      </c>
      <c r="GW28" s="143" t="s">
        <v>108</v>
      </c>
      <c r="GX28" s="143" t="s">
        <v>108</v>
      </c>
      <c r="GY28" s="143" t="s">
        <v>108</v>
      </c>
      <c r="GZ28" s="143" t="s">
        <v>108</v>
      </c>
      <c r="HA28" s="143" t="s">
        <v>108</v>
      </c>
      <c r="HB28" s="143" t="s">
        <v>108</v>
      </c>
      <c r="HC28" s="143" t="s">
        <v>108</v>
      </c>
      <c r="HD28" s="143" t="s">
        <v>108</v>
      </c>
      <c r="HE28" s="143" t="s">
        <v>108</v>
      </c>
      <c r="HF28" s="143" t="s">
        <v>108</v>
      </c>
    </row>
    <row r="29" spans="1:214" s="106" customFormat="1" ht="12" hidden="1" customHeight="1" x14ac:dyDescent="0.2">
      <c r="A29" s="8">
        <v>63</v>
      </c>
      <c r="B29" s="143" t="s">
        <v>108</v>
      </c>
      <c r="C29" s="143" t="s">
        <v>108</v>
      </c>
      <c r="D29" s="143" t="s">
        <v>108</v>
      </c>
      <c r="E29" s="143" t="s">
        <v>108</v>
      </c>
      <c r="F29" s="143" t="s">
        <v>108</v>
      </c>
      <c r="G29" s="143" t="s">
        <v>108</v>
      </c>
      <c r="H29" s="143" t="s">
        <v>108</v>
      </c>
      <c r="I29" s="143" t="s">
        <v>108</v>
      </c>
      <c r="J29" s="143" t="s">
        <v>108</v>
      </c>
      <c r="K29" s="143" t="s">
        <v>108</v>
      </c>
      <c r="L29" s="143" t="s">
        <v>108</v>
      </c>
      <c r="M29" s="143" t="s">
        <v>108</v>
      </c>
      <c r="N29" s="143" t="s">
        <v>108</v>
      </c>
      <c r="O29" s="143" t="s">
        <v>108</v>
      </c>
      <c r="P29" s="143" t="s">
        <v>108</v>
      </c>
      <c r="Q29" s="143" t="s">
        <v>108</v>
      </c>
      <c r="R29" s="143" t="s">
        <v>108</v>
      </c>
      <c r="S29" s="143" t="s">
        <v>108</v>
      </c>
      <c r="T29" s="143" t="s">
        <v>108</v>
      </c>
      <c r="U29" s="143" t="s">
        <v>108</v>
      </c>
      <c r="V29" s="143" t="s">
        <v>108</v>
      </c>
      <c r="W29" s="143" t="s">
        <v>108</v>
      </c>
      <c r="X29" s="143" t="s">
        <v>108</v>
      </c>
      <c r="Y29" s="143" t="s">
        <v>108</v>
      </c>
      <c r="Z29" s="143" t="s">
        <v>108</v>
      </c>
      <c r="AA29" s="143" t="s">
        <v>108</v>
      </c>
      <c r="AB29" s="143" t="s">
        <v>108</v>
      </c>
      <c r="AC29" s="143" t="s">
        <v>108</v>
      </c>
      <c r="AD29" s="143" t="s">
        <v>108</v>
      </c>
      <c r="AE29" s="143" t="s">
        <v>108</v>
      </c>
      <c r="AF29" s="143" t="s">
        <v>108</v>
      </c>
      <c r="AG29" s="143" t="s">
        <v>108</v>
      </c>
      <c r="AH29" s="143" t="s">
        <v>108</v>
      </c>
      <c r="AI29" s="143" t="s">
        <v>108</v>
      </c>
      <c r="AJ29" s="143" t="s">
        <v>108</v>
      </c>
      <c r="AK29" s="143" t="s">
        <v>108</v>
      </c>
      <c r="AL29" s="143" t="s">
        <v>108</v>
      </c>
      <c r="AM29" s="143" t="s">
        <v>108</v>
      </c>
      <c r="AN29" s="143" t="s">
        <v>108</v>
      </c>
      <c r="AO29" s="143" t="s">
        <v>108</v>
      </c>
      <c r="AP29" s="143" t="s">
        <v>108</v>
      </c>
      <c r="AQ29" s="143" t="s">
        <v>108</v>
      </c>
      <c r="AR29" s="143" t="s">
        <v>108</v>
      </c>
      <c r="AS29" s="143" t="s">
        <v>108</v>
      </c>
      <c r="AT29" s="143" t="s">
        <v>108</v>
      </c>
      <c r="AU29" s="143" t="s">
        <v>108</v>
      </c>
      <c r="AV29" s="143" t="s">
        <v>108</v>
      </c>
      <c r="AW29" s="143" t="s">
        <v>108</v>
      </c>
      <c r="AX29" s="143" t="s">
        <v>108</v>
      </c>
      <c r="AY29" s="143" t="s">
        <v>108</v>
      </c>
      <c r="AZ29" s="143" t="s">
        <v>108</v>
      </c>
      <c r="BA29" s="143" t="s">
        <v>108</v>
      </c>
      <c r="BB29" s="143" t="s">
        <v>108</v>
      </c>
      <c r="BC29" s="143" t="s">
        <v>108</v>
      </c>
      <c r="BD29" s="143" t="s">
        <v>108</v>
      </c>
      <c r="BE29" s="143" t="s">
        <v>108</v>
      </c>
      <c r="BF29" s="143" t="s">
        <v>108</v>
      </c>
      <c r="BG29" s="143" t="s">
        <v>108</v>
      </c>
      <c r="BH29" s="143" t="s">
        <v>108</v>
      </c>
      <c r="BI29" s="143" t="s">
        <v>108</v>
      </c>
      <c r="BJ29" s="143" t="s">
        <v>108</v>
      </c>
      <c r="BK29" s="143" t="s">
        <v>108</v>
      </c>
      <c r="BL29" s="143" t="s">
        <v>108</v>
      </c>
      <c r="BM29" s="143" t="s">
        <v>108</v>
      </c>
      <c r="BN29" s="143" t="s">
        <v>108</v>
      </c>
      <c r="BO29" s="143" t="s">
        <v>108</v>
      </c>
      <c r="BP29" s="143" t="s">
        <v>108</v>
      </c>
      <c r="BQ29" s="143" t="s">
        <v>108</v>
      </c>
      <c r="BR29" s="143" t="s">
        <v>108</v>
      </c>
      <c r="BS29" s="143" t="s">
        <v>108</v>
      </c>
      <c r="BT29" s="143" t="s">
        <v>108</v>
      </c>
      <c r="BU29" s="143" t="s">
        <v>108</v>
      </c>
      <c r="BV29" s="143" t="s">
        <v>108</v>
      </c>
      <c r="BW29" s="143" t="s">
        <v>108</v>
      </c>
      <c r="BX29" s="143" t="s">
        <v>108</v>
      </c>
      <c r="BY29" s="143" t="s">
        <v>108</v>
      </c>
      <c r="BZ29" s="143" t="s">
        <v>108</v>
      </c>
      <c r="CA29" s="143" t="s">
        <v>108</v>
      </c>
      <c r="CB29" s="143" t="s">
        <v>108</v>
      </c>
      <c r="CC29" s="143" t="s">
        <v>108</v>
      </c>
      <c r="CD29" s="143" t="s">
        <v>108</v>
      </c>
      <c r="CE29" s="143" t="s">
        <v>108</v>
      </c>
      <c r="CF29" s="143" t="s">
        <v>108</v>
      </c>
      <c r="CG29" s="143" t="s">
        <v>108</v>
      </c>
      <c r="CH29" s="143" t="s">
        <v>108</v>
      </c>
      <c r="CI29" s="143" t="s">
        <v>108</v>
      </c>
      <c r="CJ29" s="143" t="s">
        <v>108</v>
      </c>
      <c r="CK29" s="143" t="s">
        <v>108</v>
      </c>
      <c r="CL29" s="143" t="s">
        <v>108</v>
      </c>
      <c r="CM29" s="143" t="s">
        <v>108</v>
      </c>
      <c r="CN29" s="143" t="s">
        <v>108</v>
      </c>
      <c r="CO29" s="143" t="s">
        <v>108</v>
      </c>
      <c r="CP29" s="143" t="s">
        <v>108</v>
      </c>
      <c r="CQ29" s="143" t="s">
        <v>108</v>
      </c>
      <c r="CR29" s="143" t="s">
        <v>108</v>
      </c>
      <c r="CS29" s="143" t="s">
        <v>108</v>
      </c>
      <c r="CT29" s="143" t="s">
        <v>108</v>
      </c>
      <c r="CU29" s="143" t="s">
        <v>108</v>
      </c>
      <c r="CV29" s="143" t="s">
        <v>108</v>
      </c>
      <c r="CW29" s="143" t="s">
        <v>108</v>
      </c>
      <c r="CX29" s="143" t="s">
        <v>108</v>
      </c>
      <c r="CY29" s="143" t="s">
        <v>108</v>
      </c>
      <c r="CZ29" s="143" t="s">
        <v>108</v>
      </c>
      <c r="DA29" s="143" t="s">
        <v>108</v>
      </c>
      <c r="DB29" s="143" t="s">
        <v>108</v>
      </c>
      <c r="DC29" s="143" t="s">
        <v>108</v>
      </c>
      <c r="DD29" s="143" t="s">
        <v>108</v>
      </c>
      <c r="DE29" s="143" t="s">
        <v>108</v>
      </c>
      <c r="DF29" s="143" t="s">
        <v>108</v>
      </c>
      <c r="DG29" s="143" t="s">
        <v>108</v>
      </c>
      <c r="DH29" s="143" t="s">
        <v>108</v>
      </c>
      <c r="DI29" s="143" t="s">
        <v>108</v>
      </c>
      <c r="DJ29" s="143" t="s">
        <v>108</v>
      </c>
      <c r="DK29" s="143" t="s">
        <v>108</v>
      </c>
      <c r="DL29" s="143" t="s">
        <v>108</v>
      </c>
      <c r="DM29" s="143" t="s">
        <v>108</v>
      </c>
      <c r="DN29" s="143" t="s">
        <v>108</v>
      </c>
      <c r="DO29" s="143" t="s">
        <v>108</v>
      </c>
      <c r="DP29" s="143" t="s">
        <v>108</v>
      </c>
      <c r="DQ29" s="143" t="s">
        <v>108</v>
      </c>
      <c r="DR29" s="143" t="s">
        <v>108</v>
      </c>
      <c r="DS29" s="143" t="s">
        <v>108</v>
      </c>
      <c r="DT29" s="143" t="s">
        <v>108</v>
      </c>
      <c r="DU29" s="143" t="s">
        <v>108</v>
      </c>
      <c r="DV29" s="143" t="s">
        <v>108</v>
      </c>
      <c r="DW29" s="143" t="s">
        <v>108</v>
      </c>
      <c r="DX29" s="143" t="s">
        <v>108</v>
      </c>
      <c r="DY29" s="143" t="s">
        <v>108</v>
      </c>
      <c r="DZ29" s="143" t="s">
        <v>108</v>
      </c>
      <c r="EA29" s="143" t="s">
        <v>108</v>
      </c>
      <c r="EB29" s="143" t="s">
        <v>108</v>
      </c>
      <c r="EC29" s="143" t="s">
        <v>108</v>
      </c>
      <c r="ED29" s="143" t="s">
        <v>108</v>
      </c>
      <c r="EE29" s="143" t="s">
        <v>108</v>
      </c>
      <c r="EF29" s="143" t="s">
        <v>108</v>
      </c>
      <c r="EG29" s="143" t="s">
        <v>108</v>
      </c>
      <c r="EH29" s="143" t="s">
        <v>108</v>
      </c>
      <c r="EI29" s="143" t="s">
        <v>108</v>
      </c>
      <c r="EJ29" s="143" t="s">
        <v>108</v>
      </c>
      <c r="EK29" s="143" t="s">
        <v>108</v>
      </c>
      <c r="EL29" s="143" t="s">
        <v>108</v>
      </c>
      <c r="EM29" s="143" t="s">
        <v>108</v>
      </c>
      <c r="EN29" s="143" t="s">
        <v>108</v>
      </c>
      <c r="EO29" s="143" t="s">
        <v>108</v>
      </c>
      <c r="EP29" s="143" t="s">
        <v>108</v>
      </c>
      <c r="EQ29" s="143" t="s">
        <v>108</v>
      </c>
      <c r="ER29" s="143" t="s">
        <v>108</v>
      </c>
      <c r="ES29" s="143" t="s">
        <v>108</v>
      </c>
      <c r="ET29" s="143" t="s">
        <v>108</v>
      </c>
      <c r="EU29" s="143" t="s">
        <v>108</v>
      </c>
      <c r="EV29" s="143" t="s">
        <v>108</v>
      </c>
      <c r="EW29" s="143" t="s">
        <v>108</v>
      </c>
      <c r="EX29" s="143" t="s">
        <v>108</v>
      </c>
      <c r="EY29" s="143" t="s">
        <v>108</v>
      </c>
      <c r="EZ29" s="143" t="s">
        <v>108</v>
      </c>
      <c r="FA29" s="143" t="s">
        <v>108</v>
      </c>
      <c r="FB29" s="143" t="s">
        <v>108</v>
      </c>
      <c r="FC29" s="143" t="s">
        <v>108</v>
      </c>
      <c r="FD29" s="143" t="s">
        <v>108</v>
      </c>
      <c r="FE29" s="143" t="s">
        <v>108</v>
      </c>
      <c r="FF29" s="143" t="s">
        <v>108</v>
      </c>
      <c r="FG29" s="143" t="s">
        <v>108</v>
      </c>
      <c r="FH29" s="143" t="s">
        <v>108</v>
      </c>
      <c r="FI29" s="143" t="s">
        <v>108</v>
      </c>
      <c r="FJ29" s="143" t="s">
        <v>108</v>
      </c>
      <c r="FK29" s="143" t="s">
        <v>108</v>
      </c>
      <c r="FL29" s="143" t="s">
        <v>108</v>
      </c>
      <c r="FM29" s="143" t="s">
        <v>108</v>
      </c>
      <c r="FN29" s="143" t="s">
        <v>108</v>
      </c>
      <c r="FO29" s="143" t="s">
        <v>108</v>
      </c>
      <c r="FP29" s="143" t="s">
        <v>108</v>
      </c>
      <c r="FQ29" s="143" t="s">
        <v>108</v>
      </c>
      <c r="FR29" s="143" t="s">
        <v>108</v>
      </c>
      <c r="FS29" s="143" t="s">
        <v>108</v>
      </c>
      <c r="FT29" s="143" t="s">
        <v>108</v>
      </c>
      <c r="FU29" s="143" t="s">
        <v>108</v>
      </c>
      <c r="FV29" s="143" t="s">
        <v>108</v>
      </c>
      <c r="FW29" s="143" t="s">
        <v>108</v>
      </c>
      <c r="FX29" s="143" t="s">
        <v>108</v>
      </c>
      <c r="FY29" s="143" t="s">
        <v>108</v>
      </c>
      <c r="FZ29" s="143" t="s">
        <v>108</v>
      </c>
      <c r="GA29" s="143" t="s">
        <v>108</v>
      </c>
      <c r="GB29" s="143" t="s">
        <v>108</v>
      </c>
      <c r="GC29" s="143" t="s">
        <v>108</v>
      </c>
      <c r="GD29" s="143" t="s">
        <v>108</v>
      </c>
      <c r="GE29" s="143" t="s">
        <v>108</v>
      </c>
      <c r="GF29" s="143" t="s">
        <v>108</v>
      </c>
      <c r="GG29" s="143" t="s">
        <v>108</v>
      </c>
      <c r="GH29" s="143" t="s">
        <v>108</v>
      </c>
      <c r="GI29" s="143" t="s">
        <v>108</v>
      </c>
      <c r="GJ29" s="143" t="s">
        <v>108</v>
      </c>
      <c r="GK29" s="143" t="s">
        <v>108</v>
      </c>
      <c r="GL29" s="143" t="s">
        <v>108</v>
      </c>
      <c r="GM29" s="143" t="s">
        <v>108</v>
      </c>
      <c r="GN29" s="143" t="s">
        <v>108</v>
      </c>
      <c r="GO29" s="143" t="s">
        <v>108</v>
      </c>
      <c r="GP29" s="143" t="s">
        <v>108</v>
      </c>
      <c r="GQ29" s="143" t="s">
        <v>108</v>
      </c>
      <c r="GR29" s="143" t="s">
        <v>108</v>
      </c>
      <c r="GS29" s="143" t="s">
        <v>108</v>
      </c>
      <c r="GT29" s="143" t="s">
        <v>108</v>
      </c>
      <c r="GU29" s="143" t="s">
        <v>108</v>
      </c>
      <c r="GV29" s="143" t="s">
        <v>108</v>
      </c>
      <c r="GW29" s="143" t="s">
        <v>108</v>
      </c>
      <c r="GX29" s="143" t="s">
        <v>108</v>
      </c>
      <c r="GY29" s="143" t="s">
        <v>108</v>
      </c>
      <c r="GZ29" s="143" t="s">
        <v>108</v>
      </c>
      <c r="HA29" s="143" t="s">
        <v>108</v>
      </c>
      <c r="HB29" s="143" t="s">
        <v>108</v>
      </c>
      <c r="HC29" s="143" t="s">
        <v>108</v>
      </c>
      <c r="HD29" s="143" t="s">
        <v>108</v>
      </c>
      <c r="HE29" s="143" t="s">
        <v>108</v>
      </c>
      <c r="HF29" s="143" t="s">
        <v>108</v>
      </c>
    </row>
    <row r="30" spans="1:214" s="106" customFormat="1" ht="12" hidden="1" customHeight="1" x14ac:dyDescent="0.2">
      <c r="A30" s="8">
        <v>64</v>
      </c>
      <c r="B30" s="143" t="s">
        <v>108</v>
      </c>
      <c r="C30" s="143" t="s">
        <v>108</v>
      </c>
      <c r="D30" s="143" t="s">
        <v>108</v>
      </c>
      <c r="E30" s="143" t="s">
        <v>108</v>
      </c>
      <c r="F30" s="143" t="s">
        <v>108</v>
      </c>
      <c r="G30" s="143" t="s">
        <v>108</v>
      </c>
      <c r="H30" s="143" t="s">
        <v>108</v>
      </c>
      <c r="I30" s="143" t="s">
        <v>108</v>
      </c>
      <c r="J30" s="143" t="s">
        <v>108</v>
      </c>
      <c r="K30" s="143" t="s">
        <v>108</v>
      </c>
      <c r="L30" s="143" t="s">
        <v>108</v>
      </c>
      <c r="M30" s="143" t="s">
        <v>108</v>
      </c>
      <c r="N30" s="143" t="s">
        <v>108</v>
      </c>
      <c r="O30" s="143" t="s">
        <v>108</v>
      </c>
      <c r="P30" s="143" t="s">
        <v>108</v>
      </c>
      <c r="Q30" s="143" t="s">
        <v>108</v>
      </c>
      <c r="R30" s="143" t="s">
        <v>108</v>
      </c>
      <c r="S30" s="143" t="s">
        <v>108</v>
      </c>
      <c r="T30" s="143" t="s">
        <v>108</v>
      </c>
      <c r="U30" s="143" t="s">
        <v>108</v>
      </c>
      <c r="V30" s="143" t="s">
        <v>108</v>
      </c>
      <c r="W30" s="143" t="s">
        <v>108</v>
      </c>
      <c r="X30" s="143" t="s">
        <v>108</v>
      </c>
      <c r="Y30" s="143" t="s">
        <v>108</v>
      </c>
      <c r="Z30" s="143" t="s">
        <v>108</v>
      </c>
      <c r="AA30" s="143" t="s">
        <v>108</v>
      </c>
      <c r="AB30" s="143" t="s">
        <v>108</v>
      </c>
      <c r="AC30" s="143" t="s">
        <v>108</v>
      </c>
      <c r="AD30" s="143" t="s">
        <v>108</v>
      </c>
      <c r="AE30" s="143" t="s">
        <v>108</v>
      </c>
      <c r="AF30" s="143" t="s">
        <v>108</v>
      </c>
      <c r="AG30" s="143" t="s">
        <v>108</v>
      </c>
      <c r="AH30" s="143" t="s">
        <v>108</v>
      </c>
      <c r="AI30" s="143" t="s">
        <v>108</v>
      </c>
      <c r="AJ30" s="143" t="s">
        <v>108</v>
      </c>
      <c r="AK30" s="143" t="s">
        <v>108</v>
      </c>
      <c r="AL30" s="143" t="s">
        <v>108</v>
      </c>
      <c r="AM30" s="143" t="s">
        <v>108</v>
      </c>
      <c r="AN30" s="143" t="s">
        <v>108</v>
      </c>
      <c r="AO30" s="143" t="s">
        <v>108</v>
      </c>
      <c r="AP30" s="143" t="s">
        <v>108</v>
      </c>
      <c r="AQ30" s="143" t="s">
        <v>108</v>
      </c>
      <c r="AR30" s="143" t="s">
        <v>108</v>
      </c>
      <c r="AS30" s="143" t="s">
        <v>108</v>
      </c>
      <c r="AT30" s="143" t="s">
        <v>108</v>
      </c>
      <c r="AU30" s="143" t="s">
        <v>108</v>
      </c>
      <c r="AV30" s="143" t="s">
        <v>108</v>
      </c>
      <c r="AW30" s="143" t="s">
        <v>108</v>
      </c>
      <c r="AX30" s="143" t="s">
        <v>108</v>
      </c>
      <c r="AY30" s="143" t="s">
        <v>108</v>
      </c>
      <c r="AZ30" s="143" t="s">
        <v>108</v>
      </c>
      <c r="BA30" s="143" t="s">
        <v>108</v>
      </c>
      <c r="BB30" s="143" t="s">
        <v>108</v>
      </c>
      <c r="BC30" s="143" t="s">
        <v>108</v>
      </c>
      <c r="BD30" s="143" t="s">
        <v>108</v>
      </c>
      <c r="BE30" s="143" t="s">
        <v>108</v>
      </c>
      <c r="BF30" s="143" t="s">
        <v>108</v>
      </c>
      <c r="BG30" s="143" t="s">
        <v>108</v>
      </c>
      <c r="BH30" s="143" t="s">
        <v>108</v>
      </c>
      <c r="BI30" s="143" t="s">
        <v>108</v>
      </c>
      <c r="BJ30" s="143" t="s">
        <v>108</v>
      </c>
      <c r="BK30" s="143" t="s">
        <v>108</v>
      </c>
      <c r="BL30" s="143" t="s">
        <v>108</v>
      </c>
      <c r="BM30" s="143" t="s">
        <v>108</v>
      </c>
      <c r="BN30" s="143" t="s">
        <v>108</v>
      </c>
      <c r="BO30" s="143" t="s">
        <v>108</v>
      </c>
      <c r="BP30" s="143" t="s">
        <v>108</v>
      </c>
      <c r="BQ30" s="143" t="s">
        <v>108</v>
      </c>
      <c r="BR30" s="143" t="s">
        <v>108</v>
      </c>
      <c r="BS30" s="143" t="s">
        <v>108</v>
      </c>
      <c r="BT30" s="143" t="s">
        <v>108</v>
      </c>
      <c r="BU30" s="143" t="s">
        <v>108</v>
      </c>
      <c r="BV30" s="143" t="s">
        <v>108</v>
      </c>
      <c r="BW30" s="143" t="s">
        <v>108</v>
      </c>
      <c r="BX30" s="143" t="s">
        <v>108</v>
      </c>
      <c r="BY30" s="143" t="s">
        <v>108</v>
      </c>
      <c r="BZ30" s="143" t="s">
        <v>108</v>
      </c>
      <c r="CA30" s="143" t="s">
        <v>108</v>
      </c>
      <c r="CB30" s="143" t="s">
        <v>108</v>
      </c>
      <c r="CC30" s="143" t="s">
        <v>108</v>
      </c>
      <c r="CD30" s="143" t="s">
        <v>108</v>
      </c>
      <c r="CE30" s="143" t="s">
        <v>108</v>
      </c>
      <c r="CF30" s="143" t="s">
        <v>108</v>
      </c>
      <c r="CG30" s="143" t="s">
        <v>108</v>
      </c>
      <c r="CH30" s="143" t="s">
        <v>108</v>
      </c>
      <c r="CI30" s="143" t="s">
        <v>108</v>
      </c>
      <c r="CJ30" s="143" t="s">
        <v>108</v>
      </c>
      <c r="CK30" s="143" t="s">
        <v>108</v>
      </c>
      <c r="CL30" s="143" t="s">
        <v>108</v>
      </c>
      <c r="CM30" s="143" t="s">
        <v>108</v>
      </c>
      <c r="CN30" s="143" t="s">
        <v>108</v>
      </c>
      <c r="CO30" s="143" t="s">
        <v>108</v>
      </c>
      <c r="CP30" s="143" t="s">
        <v>108</v>
      </c>
      <c r="CQ30" s="143" t="s">
        <v>108</v>
      </c>
      <c r="CR30" s="143" t="s">
        <v>108</v>
      </c>
      <c r="CS30" s="143" t="s">
        <v>108</v>
      </c>
      <c r="CT30" s="143" t="s">
        <v>108</v>
      </c>
      <c r="CU30" s="143" t="s">
        <v>108</v>
      </c>
      <c r="CV30" s="143" t="s">
        <v>108</v>
      </c>
      <c r="CW30" s="143" t="s">
        <v>108</v>
      </c>
      <c r="CX30" s="143" t="s">
        <v>108</v>
      </c>
      <c r="CY30" s="143" t="s">
        <v>108</v>
      </c>
      <c r="CZ30" s="143" t="s">
        <v>108</v>
      </c>
      <c r="DA30" s="143" t="s">
        <v>108</v>
      </c>
      <c r="DB30" s="143" t="s">
        <v>108</v>
      </c>
      <c r="DC30" s="143" t="s">
        <v>108</v>
      </c>
      <c r="DD30" s="143" t="s">
        <v>108</v>
      </c>
      <c r="DE30" s="143" t="s">
        <v>108</v>
      </c>
      <c r="DF30" s="143" t="s">
        <v>108</v>
      </c>
      <c r="DG30" s="143" t="s">
        <v>108</v>
      </c>
      <c r="DH30" s="143" t="s">
        <v>108</v>
      </c>
      <c r="DI30" s="143" t="s">
        <v>108</v>
      </c>
      <c r="DJ30" s="143" t="s">
        <v>108</v>
      </c>
      <c r="DK30" s="143" t="s">
        <v>108</v>
      </c>
      <c r="DL30" s="143" t="s">
        <v>108</v>
      </c>
      <c r="DM30" s="143" t="s">
        <v>108</v>
      </c>
      <c r="DN30" s="143" t="s">
        <v>108</v>
      </c>
      <c r="DO30" s="143" t="s">
        <v>108</v>
      </c>
      <c r="DP30" s="143" t="s">
        <v>108</v>
      </c>
      <c r="DQ30" s="143" t="s">
        <v>108</v>
      </c>
      <c r="DR30" s="143" t="s">
        <v>108</v>
      </c>
      <c r="DS30" s="143" t="s">
        <v>108</v>
      </c>
      <c r="DT30" s="143" t="s">
        <v>108</v>
      </c>
      <c r="DU30" s="143" t="s">
        <v>108</v>
      </c>
      <c r="DV30" s="143" t="s">
        <v>108</v>
      </c>
      <c r="DW30" s="143" t="s">
        <v>108</v>
      </c>
      <c r="DX30" s="143" t="s">
        <v>108</v>
      </c>
      <c r="DY30" s="143" t="s">
        <v>108</v>
      </c>
      <c r="DZ30" s="143" t="s">
        <v>108</v>
      </c>
      <c r="EA30" s="143" t="s">
        <v>108</v>
      </c>
      <c r="EB30" s="143" t="s">
        <v>108</v>
      </c>
      <c r="EC30" s="143" t="s">
        <v>108</v>
      </c>
      <c r="ED30" s="143" t="s">
        <v>108</v>
      </c>
      <c r="EE30" s="143" t="s">
        <v>108</v>
      </c>
      <c r="EF30" s="143" t="s">
        <v>108</v>
      </c>
      <c r="EG30" s="143" t="s">
        <v>108</v>
      </c>
      <c r="EH30" s="143" t="s">
        <v>108</v>
      </c>
      <c r="EI30" s="143" t="s">
        <v>108</v>
      </c>
      <c r="EJ30" s="143" t="s">
        <v>108</v>
      </c>
      <c r="EK30" s="143" t="s">
        <v>108</v>
      </c>
      <c r="EL30" s="143" t="s">
        <v>108</v>
      </c>
      <c r="EM30" s="143" t="s">
        <v>108</v>
      </c>
      <c r="EN30" s="143" t="s">
        <v>108</v>
      </c>
      <c r="EO30" s="143" t="s">
        <v>108</v>
      </c>
      <c r="EP30" s="143" t="s">
        <v>108</v>
      </c>
      <c r="EQ30" s="143" t="s">
        <v>108</v>
      </c>
      <c r="ER30" s="143" t="s">
        <v>108</v>
      </c>
      <c r="ES30" s="143" t="s">
        <v>108</v>
      </c>
      <c r="ET30" s="143" t="s">
        <v>108</v>
      </c>
      <c r="EU30" s="143" t="s">
        <v>108</v>
      </c>
      <c r="EV30" s="143" t="s">
        <v>108</v>
      </c>
      <c r="EW30" s="143" t="s">
        <v>108</v>
      </c>
      <c r="EX30" s="143" t="s">
        <v>108</v>
      </c>
      <c r="EY30" s="143" t="s">
        <v>108</v>
      </c>
      <c r="EZ30" s="143" t="s">
        <v>108</v>
      </c>
      <c r="FA30" s="143" t="s">
        <v>108</v>
      </c>
      <c r="FB30" s="143" t="s">
        <v>108</v>
      </c>
      <c r="FC30" s="143" t="s">
        <v>108</v>
      </c>
      <c r="FD30" s="143" t="s">
        <v>108</v>
      </c>
      <c r="FE30" s="143" t="s">
        <v>108</v>
      </c>
      <c r="FF30" s="143" t="s">
        <v>108</v>
      </c>
      <c r="FG30" s="143" t="s">
        <v>108</v>
      </c>
      <c r="FH30" s="143" t="s">
        <v>108</v>
      </c>
      <c r="FI30" s="143" t="s">
        <v>108</v>
      </c>
      <c r="FJ30" s="143" t="s">
        <v>108</v>
      </c>
      <c r="FK30" s="143" t="s">
        <v>108</v>
      </c>
      <c r="FL30" s="143" t="s">
        <v>108</v>
      </c>
      <c r="FM30" s="143" t="s">
        <v>108</v>
      </c>
      <c r="FN30" s="143" t="s">
        <v>108</v>
      </c>
      <c r="FO30" s="143" t="s">
        <v>108</v>
      </c>
      <c r="FP30" s="143" t="s">
        <v>108</v>
      </c>
      <c r="FQ30" s="143" t="s">
        <v>108</v>
      </c>
      <c r="FR30" s="143" t="s">
        <v>108</v>
      </c>
      <c r="FS30" s="143" t="s">
        <v>108</v>
      </c>
      <c r="FT30" s="143" t="s">
        <v>108</v>
      </c>
      <c r="FU30" s="143" t="s">
        <v>108</v>
      </c>
      <c r="FV30" s="143" t="s">
        <v>108</v>
      </c>
      <c r="FW30" s="143" t="s">
        <v>108</v>
      </c>
      <c r="FX30" s="143" t="s">
        <v>108</v>
      </c>
      <c r="FY30" s="143" t="s">
        <v>108</v>
      </c>
      <c r="FZ30" s="143" t="s">
        <v>108</v>
      </c>
      <c r="GA30" s="143" t="s">
        <v>108</v>
      </c>
      <c r="GB30" s="143" t="s">
        <v>108</v>
      </c>
      <c r="GC30" s="143" t="s">
        <v>108</v>
      </c>
      <c r="GD30" s="143" t="s">
        <v>108</v>
      </c>
      <c r="GE30" s="143" t="s">
        <v>108</v>
      </c>
      <c r="GF30" s="143" t="s">
        <v>108</v>
      </c>
      <c r="GG30" s="143" t="s">
        <v>108</v>
      </c>
      <c r="GH30" s="143" t="s">
        <v>108</v>
      </c>
      <c r="GI30" s="143" t="s">
        <v>108</v>
      </c>
      <c r="GJ30" s="143" t="s">
        <v>108</v>
      </c>
      <c r="GK30" s="143" t="s">
        <v>108</v>
      </c>
      <c r="GL30" s="143" t="s">
        <v>108</v>
      </c>
      <c r="GM30" s="143" t="s">
        <v>108</v>
      </c>
      <c r="GN30" s="143" t="s">
        <v>108</v>
      </c>
      <c r="GO30" s="143" t="s">
        <v>108</v>
      </c>
      <c r="GP30" s="143" t="s">
        <v>108</v>
      </c>
      <c r="GQ30" s="143" t="s">
        <v>108</v>
      </c>
      <c r="GR30" s="143" t="s">
        <v>108</v>
      </c>
      <c r="GS30" s="143" t="s">
        <v>108</v>
      </c>
      <c r="GT30" s="143" t="s">
        <v>108</v>
      </c>
      <c r="GU30" s="143" t="s">
        <v>108</v>
      </c>
      <c r="GV30" s="143" t="s">
        <v>108</v>
      </c>
      <c r="GW30" s="143" t="s">
        <v>108</v>
      </c>
      <c r="GX30" s="143" t="s">
        <v>108</v>
      </c>
      <c r="GY30" s="143" t="s">
        <v>108</v>
      </c>
      <c r="GZ30" s="143" t="s">
        <v>108</v>
      </c>
      <c r="HA30" s="143" t="s">
        <v>108</v>
      </c>
      <c r="HB30" s="143" t="s">
        <v>108</v>
      </c>
      <c r="HC30" s="143" t="s">
        <v>108</v>
      </c>
      <c r="HD30" s="143" t="s">
        <v>108</v>
      </c>
      <c r="HE30" s="143" t="s">
        <v>108</v>
      </c>
      <c r="HF30" s="143" t="s">
        <v>108</v>
      </c>
    </row>
    <row r="31" spans="1:214" s="106" customFormat="1" ht="12" hidden="1" customHeight="1" x14ac:dyDescent="0.2">
      <c r="A31" s="8">
        <v>65</v>
      </c>
      <c r="B31" s="143" t="s">
        <v>108</v>
      </c>
      <c r="C31" s="143" t="s">
        <v>108</v>
      </c>
      <c r="D31" s="143" t="s">
        <v>108</v>
      </c>
      <c r="E31" s="143" t="s">
        <v>108</v>
      </c>
      <c r="F31" s="143" t="s">
        <v>108</v>
      </c>
      <c r="G31" s="143" t="s">
        <v>108</v>
      </c>
      <c r="H31" s="143" t="s">
        <v>108</v>
      </c>
      <c r="I31" s="143" t="s">
        <v>108</v>
      </c>
      <c r="J31" s="143" t="s">
        <v>108</v>
      </c>
      <c r="K31" s="143" t="s">
        <v>108</v>
      </c>
      <c r="L31" s="143" t="s">
        <v>108</v>
      </c>
      <c r="M31" s="143" t="s">
        <v>108</v>
      </c>
      <c r="N31" s="143" t="s">
        <v>108</v>
      </c>
      <c r="O31" s="143" t="s">
        <v>108</v>
      </c>
      <c r="P31" s="143" t="s">
        <v>108</v>
      </c>
      <c r="Q31" s="143" t="s">
        <v>108</v>
      </c>
      <c r="R31" s="143" t="s">
        <v>108</v>
      </c>
      <c r="S31" s="143" t="s">
        <v>108</v>
      </c>
      <c r="T31" s="143" t="s">
        <v>108</v>
      </c>
      <c r="U31" s="143" t="s">
        <v>108</v>
      </c>
      <c r="V31" s="143" t="s">
        <v>108</v>
      </c>
      <c r="W31" s="143" t="s">
        <v>108</v>
      </c>
      <c r="X31" s="143" t="s">
        <v>108</v>
      </c>
      <c r="Y31" s="143" t="s">
        <v>108</v>
      </c>
      <c r="Z31" s="143" t="s">
        <v>108</v>
      </c>
      <c r="AA31" s="143" t="s">
        <v>108</v>
      </c>
      <c r="AB31" s="143" t="s">
        <v>108</v>
      </c>
      <c r="AC31" s="143" t="s">
        <v>108</v>
      </c>
      <c r="AD31" s="143" t="s">
        <v>108</v>
      </c>
      <c r="AE31" s="143" t="s">
        <v>108</v>
      </c>
      <c r="AF31" s="143" t="s">
        <v>108</v>
      </c>
      <c r="AG31" s="143" t="s">
        <v>108</v>
      </c>
      <c r="AH31" s="143" t="s">
        <v>108</v>
      </c>
      <c r="AI31" s="143" t="s">
        <v>108</v>
      </c>
      <c r="AJ31" s="143" t="s">
        <v>108</v>
      </c>
      <c r="AK31" s="143" t="s">
        <v>108</v>
      </c>
      <c r="AL31" s="143" t="s">
        <v>108</v>
      </c>
      <c r="AM31" s="143" t="s">
        <v>108</v>
      </c>
      <c r="AN31" s="143" t="s">
        <v>108</v>
      </c>
      <c r="AO31" s="143" t="s">
        <v>108</v>
      </c>
      <c r="AP31" s="143" t="s">
        <v>108</v>
      </c>
      <c r="AQ31" s="143" t="s">
        <v>108</v>
      </c>
      <c r="AR31" s="143" t="s">
        <v>108</v>
      </c>
      <c r="AS31" s="143" t="s">
        <v>108</v>
      </c>
      <c r="AT31" s="143" t="s">
        <v>108</v>
      </c>
      <c r="AU31" s="143" t="s">
        <v>108</v>
      </c>
      <c r="AV31" s="143" t="s">
        <v>108</v>
      </c>
      <c r="AW31" s="143" t="s">
        <v>108</v>
      </c>
      <c r="AX31" s="143" t="s">
        <v>108</v>
      </c>
      <c r="AY31" s="143" t="s">
        <v>108</v>
      </c>
      <c r="AZ31" s="143" t="s">
        <v>108</v>
      </c>
      <c r="BA31" s="143" t="s">
        <v>108</v>
      </c>
      <c r="BB31" s="143" t="s">
        <v>108</v>
      </c>
      <c r="BC31" s="143" t="s">
        <v>108</v>
      </c>
      <c r="BD31" s="143" t="s">
        <v>108</v>
      </c>
      <c r="BE31" s="143" t="s">
        <v>108</v>
      </c>
      <c r="BF31" s="143" t="s">
        <v>108</v>
      </c>
      <c r="BG31" s="143" t="s">
        <v>108</v>
      </c>
      <c r="BH31" s="143" t="s">
        <v>108</v>
      </c>
      <c r="BI31" s="143" t="s">
        <v>108</v>
      </c>
      <c r="BJ31" s="143" t="s">
        <v>108</v>
      </c>
      <c r="BK31" s="143" t="s">
        <v>108</v>
      </c>
      <c r="BL31" s="143" t="s">
        <v>108</v>
      </c>
      <c r="BM31" s="143" t="s">
        <v>108</v>
      </c>
      <c r="BN31" s="143" t="s">
        <v>108</v>
      </c>
      <c r="BO31" s="143" t="s">
        <v>108</v>
      </c>
      <c r="BP31" s="143" t="s">
        <v>108</v>
      </c>
      <c r="BQ31" s="143" t="s">
        <v>108</v>
      </c>
      <c r="BR31" s="143" t="s">
        <v>108</v>
      </c>
      <c r="BS31" s="143" t="s">
        <v>108</v>
      </c>
      <c r="BT31" s="143" t="s">
        <v>108</v>
      </c>
      <c r="BU31" s="143" t="s">
        <v>108</v>
      </c>
      <c r="BV31" s="143" t="s">
        <v>108</v>
      </c>
      <c r="BW31" s="143" t="s">
        <v>108</v>
      </c>
      <c r="BX31" s="143" t="s">
        <v>108</v>
      </c>
      <c r="BY31" s="143" t="s">
        <v>108</v>
      </c>
      <c r="BZ31" s="143" t="s">
        <v>108</v>
      </c>
      <c r="CA31" s="143" t="s">
        <v>108</v>
      </c>
      <c r="CB31" s="143" t="s">
        <v>108</v>
      </c>
      <c r="CC31" s="143" t="s">
        <v>108</v>
      </c>
      <c r="CD31" s="143" t="s">
        <v>108</v>
      </c>
      <c r="CE31" s="143" t="s">
        <v>108</v>
      </c>
      <c r="CF31" s="143" t="s">
        <v>108</v>
      </c>
      <c r="CG31" s="143" t="s">
        <v>108</v>
      </c>
      <c r="CH31" s="143" t="s">
        <v>108</v>
      </c>
      <c r="CI31" s="143" t="s">
        <v>108</v>
      </c>
      <c r="CJ31" s="143" t="s">
        <v>108</v>
      </c>
      <c r="CK31" s="143" t="s">
        <v>108</v>
      </c>
      <c r="CL31" s="143" t="s">
        <v>108</v>
      </c>
      <c r="CM31" s="143" t="s">
        <v>108</v>
      </c>
      <c r="CN31" s="143" t="s">
        <v>108</v>
      </c>
      <c r="CO31" s="143" t="s">
        <v>108</v>
      </c>
      <c r="CP31" s="143" t="s">
        <v>108</v>
      </c>
      <c r="CQ31" s="143" t="s">
        <v>108</v>
      </c>
      <c r="CR31" s="143" t="s">
        <v>108</v>
      </c>
      <c r="CS31" s="143" t="s">
        <v>108</v>
      </c>
      <c r="CT31" s="143" t="s">
        <v>108</v>
      </c>
      <c r="CU31" s="143" t="s">
        <v>108</v>
      </c>
      <c r="CV31" s="143" t="s">
        <v>108</v>
      </c>
      <c r="CW31" s="143" t="s">
        <v>108</v>
      </c>
      <c r="CX31" s="143" t="s">
        <v>108</v>
      </c>
      <c r="CY31" s="143" t="s">
        <v>108</v>
      </c>
      <c r="CZ31" s="143" t="s">
        <v>108</v>
      </c>
      <c r="DA31" s="143" t="s">
        <v>108</v>
      </c>
      <c r="DB31" s="143" t="s">
        <v>108</v>
      </c>
      <c r="DC31" s="143" t="s">
        <v>108</v>
      </c>
      <c r="DD31" s="143" t="s">
        <v>108</v>
      </c>
      <c r="DE31" s="143" t="s">
        <v>108</v>
      </c>
      <c r="DF31" s="143" t="s">
        <v>108</v>
      </c>
      <c r="DG31" s="143" t="s">
        <v>108</v>
      </c>
      <c r="DH31" s="143" t="s">
        <v>108</v>
      </c>
      <c r="DI31" s="143" t="s">
        <v>108</v>
      </c>
      <c r="DJ31" s="143" t="s">
        <v>108</v>
      </c>
      <c r="DK31" s="143" t="s">
        <v>108</v>
      </c>
      <c r="DL31" s="143" t="s">
        <v>108</v>
      </c>
      <c r="DM31" s="143" t="s">
        <v>108</v>
      </c>
      <c r="DN31" s="143" t="s">
        <v>108</v>
      </c>
      <c r="DO31" s="143" t="s">
        <v>108</v>
      </c>
      <c r="DP31" s="143" t="s">
        <v>108</v>
      </c>
      <c r="DQ31" s="143" t="s">
        <v>108</v>
      </c>
      <c r="DR31" s="143" t="s">
        <v>108</v>
      </c>
      <c r="DS31" s="143" t="s">
        <v>108</v>
      </c>
      <c r="DT31" s="143" t="s">
        <v>108</v>
      </c>
      <c r="DU31" s="143" t="s">
        <v>108</v>
      </c>
      <c r="DV31" s="143" t="s">
        <v>108</v>
      </c>
      <c r="DW31" s="143" t="s">
        <v>108</v>
      </c>
      <c r="DX31" s="143" t="s">
        <v>108</v>
      </c>
      <c r="DY31" s="143" t="s">
        <v>108</v>
      </c>
      <c r="DZ31" s="143" t="s">
        <v>108</v>
      </c>
      <c r="EA31" s="143" t="s">
        <v>108</v>
      </c>
      <c r="EB31" s="143" t="s">
        <v>108</v>
      </c>
      <c r="EC31" s="143" t="s">
        <v>108</v>
      </c>
      <c r="ED31" s="143" t="s">
        <v>108</v>
      </c>
      <c r="EE31" s="143" t="s">
        <v>108</v>
      </c>
      <c r="EF31" s="143" t="s">
        <v>108</v>
      </c>
      <c r="EG31" s="143" t="s">
        <v>108</v>
      </c>
      <c r="EH31" s="143" t="s">
        <v>108</v>
      </c>
      <c r="EI31" s="143" t="s">
        <v>108</v>
      </c>
      <c r="EJ31" s="143" t="s">
        <v>108</v>
      </c>
      <c r="EK31" s="143" t="s">
        <v>108</v>
      </c>
      <c r="EL31" s="143" t="s">
        <v>108</v>
      </c>
      <c r="EM31" s="143" t="s">
        <v>108</v>
      </c>
      <c r="EN31" s="143" t="s">
        <v>108</v>
      </c>
      <c r="EO31" s="143" t="s">
        <v>108</v>
      </c>
      <c r="EP31" s="143" t="s">
        <v>108</v>
      </c>
      <c r="EQ31" s="143" t="s">
        <v>108</v>
      </c>
      <c r="ER31" s="143" t="s">
        <v>108</v>
      </c>
      <c r="ES31" s="143" t="s">
        <v>108</v>
      </c>
      <c r="ET31" s="143" t="s">
        <v>108</v>
      </c>
      <c r="EU31" s="143" t="s">
        <v>108</v>
      </c>
      <c r="EV31" s="143" t="s">
        <v>108</v>
      </c>
      <c r="EW31" s="143" t="s">
        <v>108</v>
      </c>
      <c r="EX31" s="143" t="s">
        <v>108</v>
      </c>
      <c r="EY31" s="143" t="s">
        <v>108</v>
      </c>
      <c r="EZ31" s="143" t="s">
        <v>108</v>
      </c>
      <c r="FA31" s="143" t="s">
        <v>108</v>
      </c>
      <c r="FB31" s="143" t="s">
        <v>108</v>
      </c>
      <c r="FC31" s="143" t="s">
        <v>108</v>
      </c>
      <c r="FD31" s="143" t="s">
        <v>108</v>
      </c>
      <c r="FE31" s="143" t="s">
        <v>108</v>
      </c>
      <c r="FF31" s="143" t="s">
        <v>108</v>
      </c>
      <c r="FG31" s="143" t="s">
        <v>108</v>
      </c>
      <c r="FH31" s="143" t="s">
        <v>108</v>
      </c>
      <c r="FI31" s="143" t="s">
        <v>108</v>
      </c>
      <c r="FJ31" s="143" t="s">
        <v>108</v>
      </c>
      <c r="FK31" s="143" t="s">
        <v>108</v>
      </c>
      <c r="FL31" s="143" t="s">
        <v>108</v>
      </c>
      <c r="FM31" s="143" t="s">
        <v>108</v>
      </c>
      <c r="FN31" s="143" t="s">
        <v>108</v>
      </c>
      <c r="FO31" s="143" t="s">
        <v>108</v>
      </c>
      <c r="FP31" s="143" t="s">
        <v>108</v>
      </c>
      <c r="FQ31" s="143" t="s">
        <v>108</v>
      </c>
      <c r="FR31" s="143" t="s">
        <v>108</v>
      </c>
      <c r="FS31" s="143" t="s">
        <v>108</v>
      </c>
      <c r="FT31" s="143" t="s">
        <v>108</v>
      </c>
      <c r="FU31" s="143" t="s">
        <v>108</v>
      </c>
      <c r="FV31" s="143" t="s">
        <v>108</v>
      </c>
      <c r="FW31" s="143" t="s">
        <v>108</v>
      </c>
      <c r="FX31" s="143" t="s">
        <v>108</v>
      </c>
      <c r="FY31" s="143" t="s">
        <v>108</v>
      </c>
      <c r="FZ31" s="143" t="s">
        <v>108</v>
      </c>
      <c r="GA31" s="143" t="s">
        <v>108</v>
      </c>
      <c r="GB31" s="143" t="s">
        <v>108</v>
      </c>
      <c r="GC31" s="143" t="s">
        <v>108</v>
      </c>
      <c r="GD31" s="143" t="s">
        <v>108</v>
      </c>
      <c r="GE31" s="143" t="s">
        <v>108</v>
      </c>
      <c r="GF31" s="143" t="s">
        <v>108</v>
      </c>
      <c r="GG31" s="143" t="s">
        <v>108</v>
      </c>
      <c r="GH31" s="143" t="s">
        <v>108</v>
      </c>
      <c r="GI31" s="143" t="s">
        <v>108</v>
      </c>
      <c r="GJ31" s="143" t="s">
        <v>108</v>
      </c>
      <c r="GK31" s="143" t="s">
        <v>108</v>
      </c>
      <c r="GL31" s="143" t="s">
        <v>108</v>
      </c>
      <c r="GM31" s="143" t="s">
        <v>108</v>
      </c>
      <c r="GN31" s="143" t="s">
        <v>108</v>
      </c>
      <c r="GO31" s="143" t="s">
        <v>108</v>
      </c>
      <c r="GP31" s="143" t="s">
        <v>108</v>
      </c>
      <c r="GQ31" s="143" t="s">
        <v>108</v>
      </c>
      <c r="GR31" s="143" t="s">
        <v>108</v>
      </c>
      <c r="GS31" s="143" t="s">
        <v>108</v>
      </c>
      <c r="GT31" s="143" t="s">
        <v>108</v>
      </c>
      <c r="GU31" s="143" t="s">
        <v>108</v>
      </c>
      <c r="GV31" s="143" t="s">
        <v>108</v>
      </c>
      <c r="GW31" s="143" t="s">
        <v>108</v>
      </c>
      <c r="GX31" s="143" t="s">
        <v>108</v>
      </c>
      <c r="GY31" s="143" t="s">
        <v>108</v>
      </c>
      <c r="GZ31" s="143" t="s">
        <v>108</v>
      </c>
      <c r="HA31" s="143" t="s">
        <v>108</v>
      </c>
      <c r="HB31" s="143" t="s">
        <v>108</v>
      </c>
      <c r="HC31" s="143" t="s">
        <v>108</v>
      </c>
      <c r="HD31" s="143" t="s">
        <v>108</v>
      </c>
      <c r="HE31" s="143" t="s">
        <v>108</v>
      </c>
      <c r="HF31" s="143" t="s">
        <v>108</v>
      </c>
    </row>
    <row r="32" spans="1:214" s="106" customFormat="1" ht="12" hidden="1" customHeight="1" x14ac:dyDescent="0.2">
      <c r="A32" s="8">
        <v>66</v>
      </c>
      <c r="B32" s="143" t="s">
        <v>108</v>
      </c>
      <c r="C32" s="143" t="s">
        <v>108</v>
      </c>
      <c r="D32" s="143" t="s">
        <v>108</v>
      </c>
      <c r="E32" s="143" t="s">
        <v>108</v>
      </c>
      <c r="F32" s="143" t="s">
        <v>108</v>
      </c>
      <c r="G32" s="143" t="s">
        <v>108</v>
      </c>
      <c r="H32" s="143" t="s">
        <v>108</v>
      </c>
      <c r="I32" s="143" t="s">
        <v>108</v>
      </c>
      <c r="J32" s="143" t="s">
        <v>108</v>
      </c>
      <c r="K32" s="143" t="s">
        <v>108</v>
      </c>
      <c r="L32" s="143" t="s">
        <v>108</v>
      </c>
      <c r="M32" s="143" t="s">
        <v>108</v>
      </c>
      <c r="N32" s="143" t="s">
        <v>108</v>
      </c>
      <c r="O32" s="143" t="s">
        <v>108</v>
      </c>
      <c r="P32" s="143" t="s">
        <v>108</v>
      </c>
      <c r="Q32" s="143" t="s">
        <v>108</v>
      </c>
      <c r="R32" s="143" t="s">
        <v>108</v>
      </c>
      <c r="S32" s="143" t="s">
        <v>108</v>
      </c>
      <c r="T32" s="143" t="s">
        <v>108</v>
      </c>
      <c r="U32" s="143" t="s">
        <v>108</v>
      </c>
      <c r="V32" s="143" t="s">
        <v>108</v>
      </c>
      <c r="W32" s="143" t="s">
        <v>108</v>
      </c>
      <c r="X32" s="143" t="s">
        <v>108</v>
      </c>
      <c r="Y32" s="143" t="s">
        <v>108</v>
      </c>
      <c r="Z32" s="143" t="s">
        <v>108</v>
      </c>
      <c r="AA32" s="143" t="s">
        <v>108</v>
      </c>
      <c r="AB32" s="143" t="s">
        <v>108</v>
      </c>
      <c r="AC32" s="143" t="s">
        <v>108</v>
      </c>
      <c r="AD32" s="143" t="s">
        <v>108</v>
      </c>
      <c r="AE32" s="143" t="s">
        <v>108</v>
      </c>
      <c r="AF32" s="143" t="s">
        <v>108</v>
      </c>
      <c r="AG32" s="143" t="s">
        <v>108</v>
      </c>
      <c r="AH32" s="143" t="s">
        <v>108</v>
      </c>
      <c r="AI32" s="143" t="s">
        <v>108</v>
      </c>
      <c r="AJ32" s="143" t="s">
        <v>108</v>
      </c>
      <c r="AK32" s="143" t="s">
        <v>108</v>
      </c>
      <c r="AL32" s="143" t="s">
        <v>108</v>
      </c>
      <c r="AM32" s="143" t="s">
        <v>108</v>
      </c>
      <c r="AN32" s="143" t="s">
        <v>108</v>
      </c>
      <c r="AO32" s="143" t="s">
        <v>108</v>
      </c>
      <c r="AP32" s="143" t="s">
        <v>108</v>
      </c>
      <c r="AQ32" s="143" t="s">
        <v>108</v>
      </c>
      <c r="AR32" s="143" t="s">
        <v>108</v>
      </c>
      <c r="AS32" s="143" t="s">
        <v>108</v>
      </c>
      <c r="AT32" s="143" t="s">
        <v>108</v>
      </c>
      <c r="AU32" s="143" t="s">
        <v>108</v>
      </c>
      <c r="AV32" s="143" t="s">
        <v>108</v>
      </c>
      <c r="AW32" s="143" t="s">
        <v>108</v>
      </c>
      <c r="AX32" s="143" t="s">
        <v>108</v>
      </c>
      <c r="AY32" s="143" t="s">
        <v>108</v>
      </c>
      <c r="AZ32" s="143" t="s">
        <v>108</v>
      </c>
      <c r="BA32" s="143" t="s">
        <v>108</v>
      </c>
      <c r="BB32" s="143" t="s">
        <v>108</v>
      </c>
      <c r="BC32" s="143" t="s">
        <v>108</v>
      </c>
      <c r="BD32" s="143" t="s">
        <v>108</v>
      </c>
      <c r="BE32" s="143" t="s">
        <v>108</v>
      </c>
      <c r="BF32" s="143" t="s">
        <v>108</v>
      </c>
      <c r="BG32" s="143" t="s">
        <v>108</v>
      </c>
      <c r="BH32" s="143" t="s">
        <v>108</v>
      </c>
      <c r="BI32" s="143" t="s">
        <v>108</v>
      </c>
      <c r="BJ32" s="143" t="s">
        <v>108</v>
      </c>
      <c r="BK32" s="143" t="s">
        <v>108</v>
      </c>
      <c r="BL32" s="143" t="s">
        <v>108</v>
      </c>
      <c r="BM32" s="143" t="s">
        <v>108</v>
      </c>
      <c r="BN32" s="143" t="s">
        <v>108</v>
      </c>
      <c r="BO32" s="143" t="s">
        <v>108</v>
      </c>
      <c r="BP32" s="143" t="s">
        <v>108</v>
      </c>
      <c r="BQ32" s="143" t="s">
        <v>108</v>
      </c>
      <c r="BR32" s="143" t="s">
        <v>108</v>
      </c>
      <c r="BS32" s="143" t="s">
        <v>108</v>
      </c>
      <c r="BT32" s="143" t="s">
        <v>108</v>
      </c>
      <c r="BU32" s="143" t="s">
        <v>108</v>
      </c>
      <c r="BV32" s="143" t="s">
        <v>108</v>
      </c>
      <c r="BW32" s="143" t="s">
        <v>108</v>
      </c>
      <c r="BX32" s="143" t="s">
        <v>108</v>
      </c>
      <c r="BY32" s="143" t="s">
        <v>108</v>
      </c>
      <c r="BZ32" s="143" t="s">
        <v>108</v>
      </c>
      <c r="CA32" s="143" t="s">
        <v>108</v>
      </c>
      <c r="CB32" s="143" t="s">
        <v>108</v>
      </c>
      <c r="CC32" s="143" t="s">
        <v>108</v>
      </c>
      <c r="CD32" s="143" t="s">
        <v>108</v>
      </c>
      <c r="CE32" s="143" t="s">
        <v>108</v>
      </c>
      <c r="CF32" s="143" t="s">
        <v>108</v>
      </c>
      <c r="CG32" s="143" t="s">
        <v>108</v>
      </c>
      <c r="CH32" s="143" t="s">
        <v>108</v>
      </c>
      <c r="CI32" s="143" t="s">
        <v>108</v>
      </c>
      <c r="CJ32" s="143" t="s">
        <v>108</v>
      </c>
      <c r="CK32" s="143" t="s">
        <v>108</v>
      </c>
      <c r="CL32" s="143" t="s">
        <v>108</v>
      </c>
      <c r="CM32" s="143" t="s">
        <v>108</v>
      </c>
      <c r="CN32" s="143" t="s">
        <v>108</v>
      </c>
      <c r="CO32" s="143" t="s">
        <v>108</v>
      </c>
      <c r="CP32" s="143" t="s">
        <v>108</v>
      </c>
      <c r="CQ32" s="143" t="s">
        <v>108</v>
      </c>
      <c r="CR32" s="143" t="s">
        <v>108</v>
      </c>
      <c r="CS32" s="143" t="s">
        <v>108</v>
      </c>
      <c r="CT32" s="143" t="s">
        <v>108</v>
      </c>
      <c r="CU32" s="143" t="s">
        <v>108</v>
      </c>
      <c r="CV32" s="143" t="s">
        <v>108</v>
      </c>
      <c r="CW32" s="143" t="s">
        <v>108</v>
      </c>
      <c r="CX32" s="143" t="s">
        <v>108</v>
      </c>
      <c r="CY32" s="143" t="s">
        <v>108</v>
      </c>
      <c r="CZ32" s="143" t="s">
        <v>108</v>
      </c>
      <c r="DA32" s="143" t="s">
        <v>108</v>
      </c>
      <c r="DB32" s="143" t="s">
        <v>108</v>
      </c>
      <c r="DC32" s="143" t="s">
        <v>108</v>
      </c>
      <c r="DD32" s="143" t="s">
        <v>108</v>
      </c>
      <c r="DE32" s="143" t="s">
        <v>108</v>
      </c>
      <c r="DF32" s="143" t="s">
        <v>108</v>
      </c>
      <c r="DG32" s="143" t="s">
        <v>108</v>
      </c>
      <c r="DH32" s="143" t="s">
        <v>108</v>
      </c>
      <c r="DI32" s="143" t="s">
        <v>108</v>
      </c>
      <c r="DJ32" s="143" t="s">
        <v>108</v>
      </c>
      <c r="DK32" s="143" t="s">
        <v>108</v>
      </c>
      <c r="DL32" s="143" t="s">
        <v>108</v>
      </c>
      <c r="DM32" s="143" t="s">
        <v>108</v>
      </c>
      <c r="DN32" s="143" t="s">
        <v>108</v>
      </c>
      <c r="DO32" s="143" t="s">
        <v>108</v>
      </c>
      <c r="DP32" s="143" t="s">
        <v>108</v>
      </c>
      <c r="DQ32" s="143" t="s">
        <v>108</v>
      </c>
      <c r="DR32" s="143" t="s">
        <v>108</v>
      </c>
      <c r="DS32" s="143" t="s">
        <v>108</v>
      </c>
      <c r="DT32" s="143" t="s">
        <v>108</v>
      </c>
      <c r="DU32" s="143" t="s">
        <v>108</v>
      </c>
      <c r="DV32" s="143" t="s">
        <v>108</v>
      </c>
      <c r="DW32" s="143" t="s">
        <v>108</v>
      </c>
      <c r="DX32" s="143" t="s">
        <v>108</v>
      </c>
      <c r="DY32" s="143" t="s">
        <v>108</v>
      </c>
      <c r="DZ32" s="143" t="s">
        <v>108</v>
      </c>
      <c r="EA32" s="143" t="s">
        <v>108</v>
      </c>
      <c r="EB32" s="143" t="s">
        <v>108</v>
      </c>
      <c r="EC32" s="143" t="s">
        <v>108</v>
      </c>
      <c r="ED32" s="143" t="s">
        <v>108</v>
      </c>
      <c r="EE32" s="143" t="s">
        <v>108</v>
      </c>
      <c r="EF32" s="143" t="s">
        <v>108</v>
      </c>
      <c r="EG32" s="143" t="s">
        <v>108</v>
      </c>
      <c r="EH32" s="143" t="s">
        <v>108</v>
      </c>
      <c r="EI32" s="143" t="s">
        <v>108</v>
      </c>
      <c r="EJ32" s="143" t="s">
        <v>108</v>
      </c>
      <c r="EK32" s="143" t="s">
        <v>108</v>
      </c>
      <c r="EL32" s="143" t="s">
        <v>108</v>
      </c>
      <c r="EM32" s="143" t="s">
        <v>108</v>
      </c>
      <c r="EN32" s="143" t="s">
        <v>108</v>
      </c>
      <c r="EO32" s="143" t="s">
        <v>108</v>
      </c>
      <c r="EP32" s="143" t="s">
        <v>108</v>
      </c>
      <c r="EQ32" s="143" t="s">
        <v>108</v>
      </c>
      <c r="ER32" s="143" t="s">
        <v>108</v>
      </c>
      <c r="ES32" s="143" t="s">
        <v>108</v>
      </c>
      <c r="ET32" s="143" t="s">
        <v>108</v>
      </c>
      <c r="EU32" s="143" t="s">
        <v>108</v>
      </c>
      <c r="EV32" s="143" t="s">
        <v>108</v>
      </c>
      <c r="EW32" s="143" t="s">
        <v>108</v>
      </c>
      <c r="EX32" s="143" t="s">
        <v>108</v>
      </c>
      <c r="EY32" s="143" t="s">
        <v>108</v>
      </c>
      <c r="EZ32" s="143" t="s">
        <v>108</v>
      </c>
      <c r="FA32" s="143" t="s">
        <v>108</v>
      </c>
      <c r="FB32" s="143" t="s">
        <v>108</v>
      </c>
      <c r="FC32" s="143" t="s">
        <v>108</v>
      </c>
      <c r="FD32" s="143" t="s">
        <v>108</v>
      </c>
      <c r="FE32" s="143" t="s">
        <v>108</v>
      </c>
      <c r="FF32" s="143" t="s">
        <v>108</v>
      </c>
      <c r="FG32" s="143" t="s">
        <v>108</v>
      </c>
      <c r="FH32" s="143" t="s">
        <v>108</v>
      </c>
      <c r="FI32" s="143" t="s">
        <v>108</v>
      </c>
      <c r="FJ32" s="143" t="s">
        <v>108</v>
      </c>
      <c r="FK32" s="143" t="s">
        <v>108</v>
      </c>
      <c r="FL32" s="143" t="s">
        <v>108</v>
      </c>
      <c r="FM32" s="143" t="s">
        <v>108</v>
      </c>
      <c r="FN32" s="143" t="s">
        <v>108</v>
      </c>
      <c r="FO32" s="143" t="s">
        <v>108</v>
      </c>
      <c r="FP32" s="143" t="s">
        <v>108</v>
      </c>
      <c r="FQ32" s="143" t="s">
        <v>108</v>
      </c>
      <c r="FR32" s="143" t="s">
        <v>108</v>
      </c>
      <c r="FS32" s="143" t="s">
        <v>108</v>
      </c>
      <c r="FT32" s="143" t="s">
        <v>108</v>
      </c>
      <c r="FU32" s="143" t="s">
        <v>108</v>
      </c>
      <c r="FV32" s="143" t="s">
        <v>108</v>
      </c>
      <c r="FW32" s="143" t="s">
        <v>108</v>
      </c>
      <c r="FX32" s="143" t="s">
        <v>108</v>
      </c>
      <c r="FY32" s="143" t="s">
        <v>108</v>
      </c>
      <c r="FZ32" s="143" t="s">
        <v>108</v>
      </c>
      <c r="GA32" s="143" t="s">
        <v>108</v>
      </c>
      <c r="GB32" s="143" t="s">
        <v>108</v>
      </c>
      <c r="GC32" s="143" t="s">
        <v>108</v>
      </c>
      <c r="GD32" s="143" t="s">
        <v>108</v>
      </c>
      <c r="GE32" s="143" t="s">
        <v>108</v>
      </c>
      <c r="GF32" s="143" t="s">
        <v>108</v>
      </c>
      <c r="GG32" s="143" t="s">
        <v>108</v>
      </c>
      <c r="GH32" s="143" t="s">
        <v>108</v>
      </c>
      <c r="GI32" s="143" t="s">
        <v>108</v>
      </c>
      <c r="GJ32" s="143" t="s">
        <v>108</v>
      </c>
      <c r="GK32" s="143" t="s">
        <v>108</v>
      </c>
      <c r="GL32" s="143" t="s">
        <v>108</v>
      </c>
      <c r="GM32" s="143" t="s">
        <v>108</v>
      </c>
      <c r="GN32" s="143" t="s">
        <v>108</v>
      </c>
      <c r="GO32" s="143" t="s">
        <v>108</v>
      </c>
      <c r="GP32" s="143" t="s">
        <v>108</v>
      </c>
      <c r="GQ32" s="143" t="s">
        <v>108</v>
      </c>
      <c r="GR32" s="143" t="s">
        <v>108</v>
      </c>
      <c r="GS32" s="143" t="s">
        <v>108</v>
      </c>
      <c r="GT32" s="143" t="s">
        <v>108</v>
      </c>
      <c r="GU32" s="143" t="s">
        <v>108</v>
      </c>
      <c r="GV32" s="143" t="s">
        <v>108</v>
      </c>
      <c r="GW32" s="143" t="s">
        <v>108</v>
      </c>
      <c r="GX32" s="143" t="s">
        <v>108</v>
      </c>
      <c r="GY32" s="143" t="s">
        <v>108</v>
      </c>
      <c r="GZ32" s="143" t="s">
        <v>108</v>
      </c>
      <c r="HA32" s="143" t="s">
        <v>108</v>
      </c>
      <c r="HB32" s="143" t="s">
        <v>108</v>
      </c>
      <c r="HC32" s="143" t="s">
        <v>108</v>
      </c>
      <c r="HD32" s="143" t="s">
        <v>108</v>
      </c>
      <c r="HE32" s="143" t="s">
        <v>108</v>
      </c>
      <c r="HF32" s="143" t="s">
        <v>108</v>
      </c>
    </row>
    <row r="33" spans="1:214" s="106" customFormat="1" ht="12" customHeight="1" x14ac:dyDescent="0.2">
      <c r="A33" s="8">
        <v>67</v>
      </c>
      <c r="B33" s="143" t="s">
        <v>108</v>
      </c>
      <c r="C33" s="143" t="s">
        <v>108</v>
      </c>
      <c r="D33" s="143" t="s">
        <v>108</v>
      </c>
      <c r="E33" s="143" t="s">
        <v>108</v>
      </c>
      <c r="F33" s="143" t="s">
        <v>108</v>
      </c>
      <c r="G33" s="143" t="s">
        <v>108</v>
      </c>
      <c r="H33" s="143" t="s">
        <v>108</v>
      </c>
      <c r="I33" s="143" t="s">
        <v>108</v>
      </c>
      <c r="J33" s="143" t="s">
        <v>108</v>
      </c>
      <c r="K33" s="143" t="s">
        <v>108</v>
      </c>
      <c r="L33" s="143" t="s">
        <v>108</v>
      </c>
      <c r="M33" s="143" t="s">
        <v>108</v>
      </c>
      <c r="N33" s="143" t="s">
        <v>108</v>
      </c>
      <c r="O33" s="143" t="s">
        <v>108</v>
      </c>
      <c r="P33" s="143" t="s">
        <v>108</v>
      </c>
      <c r="Q33" s="143" t="s">
        <v>108</v>
      </c>
      <c r="R33" s="143" t="s">
        <v>108</v>
      </c>
      <c r="S33" s="143" t="s">
        <v>108</v>
      </c>
      <c r="T33" s="143" t="s">
        <v>108</v>
      </c>
      <c r="U33" s="143" t="s">
        <v>108</v>
      </c>
      <c r="V33" s="143" t="s">
        <v>108</v>
      </c>
      <c r="W33" s="143" t="s">
        <v>108</v>
      </c>
      <c r="X33" s="143" t="s">
        <v>108</v>
      </c>
      <c r="Y33" s="143" t="s">
        <v>108</v>
      </c>
      <c r="Z33" s="143" t="s">
        <v>108</v>
      </c>
      <c r="AA33" s="143" t="s">
        <v>108</v>
      </c>
      <c r="AB33" s="143" t="s">
        <v>108</v>
      </c>
      <c r="AC33" s="143" t="s">
        <v>108</v>
      </c>
      <c r="AD33" s="143" t="s">
        <v>108</v>
      </c>
      <c r="AE33" s="143" t="s">
        <v>108</v>
      </c>
      <c r="AF33" s="143" t="s">
        <v>108</v>
      </c>
      <c r="AG33" s="143" t="s">
        <v>108</v>
      </c>
      <c r="AH33" s="143" t="s">
        <v>108</v>
      </c>
      <c r="AI33" s="143" t="s">
        <v>108</v>
      </c>
      <c r="AJ33" s="143" t="s">
        <v>108</v>
      </c>
      <c r="AK33" s="143" t="s">
        <v>108</v>
      </c>
      <c r="AL33" s="143" t="s">
        <v>108</v>
      </c>
      <c r="AM33" s="143" t="s">
        <v>108</v>
      </c>
      <c r="AN33" s="143" t="s">
        <v>108</v>
      </c>
      <c r="AO33" s="143" t="s">
        <v>108</v>
      </c>
      <c r="AP33" s="143" t="s">
        <v>108</v>
      </c>
      <c r="AQ33" s="143" t="s">
        <v>108</v>
      </c>
      <c r="AR33" s="143" t="s">
        <v>108</v>
      </c>
      <c r="AS33" s="143" t="s">
        <v>108</v>
      </c>
      <c r="AT33" s="143" t="s">
        <v>108</v>
      </c>
      <c r="AU33" s="143" t="s">
        <v>108</v>
      </c>
      <c r="AV33" s="143" t="s">
        <v>108</v>
      </c>
      <c r="AW33" s="143" t="s">
        <v>108</v>
      </c>
      <c r="AX33" s="143" t="s">
        <v>108</v>
      </c>
      <c r="AY33" s="143" t="s">
        <v>108</v>
      </c>
      <c r="AZ33" s="143" t="s">
        <v>108</v>
      </c>
      <c r="BA33" s="143" t="s">
        <v>108</v>
      </c>
      <c r="BB33" s="143" t="s">
        <v>108</v>
      </c>
      <c r="BC33" s="143" t="s">
        <v>108</v>
      </c>
      <c r="BD33" s="143" t="s">
        <v>108</v>
      </c>
      <c r="BE33" s="143" t="s">
        <v>108</v>
      </c>
      <c r="BF33" s="143" t="s">
        <v>108</v>
      </c>
      <c r="BG33" s="143" t="s">
        <v>108</v>
      </c>
      <c r="BH33" s="143" t="s">
        <v>108</v>
      </c>
      <c r="BI33" s="143" t="s">
        <v>108</v>
      </c>
      <c r="BJ33" s="143" t="s">
        <v>108</v>
      </c>
      <c r="BK33" s="143" t="s">
        <v>108</v>
      </c>
      <c r="BL33" s="143" t="s">
        <v>108</v>
      </c>
      <c r="BM33" s="143" t="s">
        <v>108</v>
      </c>
      <c r="BN33" s="143" t="s">
        <v>108</v>
      </c>
      <c r="BO33" s="143" t="s">
        <v>108</v>
      </c>
      <c r="BP33" s="143" t="s">
        <v>108</v>
      </c>
      <c r="BQ33" s="143" t="s">
        <v>108</v>
      </c>
      <c r="BR33" s="143" t="s">
        <v>108</v>
      </c>
      <c r="BS33" s="143" t="s">
        <v>108</v>
      </c>
      <c r="BT33" s="143" t="s">
        <v>108</v>
      </c>
      <c r="BU33" s="143" t="s">
        <v>108</v>
      </c>
      <c r="BV33" s="143" t="s">
        <v>108</v>
      </c>
      <c r="BW33" s="143" t="s">
        <v>108</v>
      </c>
      <c r="BX33" s="143" t="s">
        <v>108</v>
      </c>
      <c r="BY33" s="143" t="s">
        <v>108</v>
      </c>
      <c r="BZ33" s="143" t="s">
        <v>108</v>
      </c>
      <c r="CA33" s="143" t="s">
        <v>108</v>
      </c>
      <c r="CB33" s="143" t="s">
        <v>108</v>
      </c>
      <c r="CC33" s="143" t="s">
        <v>108</v>
      </c>
      <c r="CD33" s="143" t="s">
        <v>108</v>
      </c>
      <c r="CE33" s="143" t="s">
        <v>108</v>
      </c>
      <c r="CF33" s="143" t="s">
        <v>108</v>
      </c>
      <c r="CG33" s="143" t="s">
        <v>108</v>
      </c>
      <c r="CH33" s="143" t="s">
        <v>108</v>
      </c>
      <c r="CI33" s="143" t="s">
        <v>108</v>
      </c>
      <c r="CJ33" s="143" t="s">
        <v>108</v>
      </c>
      <c r="CK33" s="143" t="s">
        <v>108</v>
      </c>
      <c r="CL33" s="143" t="s">
        <v>108</v>
      </c>
      <c r="CM33" s="143" t="s">
        <v>108</v>
      </c>
      <c r="CN33" s="143" t="s">
        <v>108</v>
      </c>
      <c r="CO33" s="143" t="s">
        <v>108</v>
      </c>
      <c r="CP33" s="143" t="s">
        <v>108</v>
      </c>
      <c r="CQ33" s="143" t="s">
        <v>108</v>
      </c>
      <c r="CR33" s="143" t="s">
        <v>108</v>
      </c>
      <c r="CS33" s="143" t="s">
        <v>108</v>
      </c>
      <c r="CT33" s="143" t="s">
        <v>108</v>
      </c>
      <c r="CU33" s="143" t="s">
        <v>108</v>
      </c>
      <c r="CV33" s="143" t="s">
        <v>108</v>
      </c>
      <c r="CW33" s="143" t="s">
        <v>108</v>
      </c>
      <c r="CX33" s="143" t="s">
        <v>108</v>
      </c>
      <c r="CY33" s="143" t="s">
        <v>108</v>
      </c>
      <c r="CZ33" s="143" t="s">
        <v>108</v>
      </c>
      <c r="DA33" s="143" t="s">
        <v>108</v>
      </c>
      <c r="DB33" s="143" t="s">
        <v>108</v>
      </c>
      <c r="DC33" s="143" t="s">
        <v>108</v>
      </c>
      <c r="DD33" s="143" t="s">
        <v>108</v>
      </c>
      <c r="DE33" s="143" t="s">
        <v>108</v>
      </c>
      <c r="DF33" s="143" t="s">
        <v>108</v>
      </c>
      <c r="DG33" s="143" t="s">
        <v>108</v>
      </c>
      <c r="DH33" s="143" t="s">
        <v>108</v>
      </c>
      <c r="DI33" s="143" t="s">
        <v>108</v>
      </c>
      <c r="DJ33" s="143" t="s">
        <v>108</v>
      </c>
      <c r="DK33" s="143" t="s">
        <v>108</v>
      </c>
      <c r="DL33" s="143" t="s">
        <v>108</v>
      </c>
      <c r="DM33" s="143" t="s">
        <v>108</v>
      </c>
      <c r="DN33" s="143" t="s">
        <v>108</v>
      </c>
      <c r="DO33" s="143" t="s">
        <v>108</v>
      </c>
      <c r="DP33" s="143" t="s">
        <v>108</v>
      </c>
      <c r="DQ33" s="143" t="s">
        <v>108</v>
      </c>
      <c r="DR33" s="143" t="s">
        <v>108</v>
      </c>
      <c r="DS33" s="143" t="s">
        <v>108</v>
      </c>
      <c r="DT33" s="143" t="s">
        <v>108</v>
      </c>
      <c r="DU33" s="143" t="s">
        <v>108</v>
      </c>
      <c r="DV33" s="143" t="s">
        <v>108</v>
      </c>
      <c r="DW33" s="143" t="s">
        <v>108</v>
      </c>
      <c r="DX33" s="143" t="s">
        <v>108</v>
      </c>
      <c r="DY33" s="143" t="s">
        <v>108</v>
      </c>
      <c r="DZ33" s="143" t="s">
        <v>108</v>
      </c>
      <c r="EA33" s="143" t="s">
        <v>108</v>
      </c>
      <c r="EB33" s="143" t="s">
        <v>108</v>
      </c>
      <c r="EC33" s="143" t="s">
        <v>108</v>
      </c>
      <c r="ED33" s="143" t="s">
        <v>108</v>
      </c>
      <c r="EE33" s="143" t="s">
        <v>108</v>
      </c>
      <c r="EF33" s="143" t="s">
        <v>108</v>
      </c>
      <c r="EG33" s="143" t="s">
        <v>108</v>
      </c>
      <c r="EH33" s="143" t="s">
        <v>108</v>
      </c>
      <c r="EI33" s="143" t="s">
        <v>108</v>
      </c>
      <c r="EJ33" s="143" t="s">
        <v>108</v>
      </c>
      <c r="EK33" s="143" t="s">
        <v>108</v>
      </c>
      <c r="EL33" s="143" t="s">
        <v>108</v>
      </c>
      <c r="EM33" s="143" t="s">
        <v>108</v>
      </c>
      <c r="EN33" s="143" t="s">
        <v>108</v>
      </c>
      <c r="EO33" s="143" t="s">
        <v>108</v>
      </c>
      <c r="EP33" s="143" t="s">
        <v>108</v>
      </c>
      <c r="EQ33" s="143" t="s">
        <v>108</v>
      </c>
      <c r="ER33" s="143" t="s">
        <v>108</v>
      </c>
      <c r="ES33" s="143" t="s">
        <v>108</v>
      </c>
      <c r="ET33" s="143" t="s">
        <v>108</v>
      </c>
      <c r="EU33" s="143" t="s">
        <v>108</v>
      </c>
      <c r="EV33" s="143" t="s">
        <v>108</v>
      </c>
      <c r="EW33" s="143" t="s">
        <v>108</v>
      </c>
      <c r="EX33" s="143" t="s">
        <v>108</v>
      </c>
      <c r="EY33" s="143" t="s">
        <v>108</v>
      </c>
      <c r="EZ33" s="143" t="s">
        <v>108</v>
      </c>
      <c r="FA33" s="143" t="s">
        <v>108</v>
      </c>
      <c r="FB33" s="143" t="s">
        <v>108</v>
      </c>
      <c r="FC33" s="143" t="s">
        <v>108</v>
      </c>
      <c r="FD33" s="143" t="s">
        <v>108</v>
      </c>
      <c r="FE33" s="143" t="s">
        <v>108</v>
      </c>
      <c r="FF33" s="143" t="s">
        <v>108</v>
      </c>
      <c r="FG33" s="143" t="s">
        <v>108</v>
      </c>
      <c r="FH33" s="143" t="s">
        <v>108</v>
      </c>
      <c r="FI33" s="143" t="s">
        <v>108</v>
      </c>
      <c r="FJ33" s="143" t="s">
        <v>108</v>
      </c>
      <c r="FK33" s="143" t="s">
        <v>108</v>
      </c>
      <c r="FL33" s="143" t="s">
        <v>108</v>
      </c>
      <c r="FM33" s="143" t="s">
        <v>108</v>
      </c>
      <c r="FN33" s="143" t="s">
        <v>108</v>
      </c>
      <c r="FO33" s="143" t="s">
        <v>108</v>
      </c>
      <c r="FP33" s="143" t="s">
        <v>108</v>
      </c>
      <c r="FQ33" s="143" t="s">
        <v>108</v>
      </c>
      <c r="FR33" s="143" t="s">
        <v>108</v>
      </c>
      <c r="FS33" s="143" t="s">
        <v>108</v>
      </c>
      <c r="FT33" s="143" t="s">
        <v>108</v>
      </c>
      <c r="FU33" s="143" t="s">
        <v>108</v>
      </c>
      <c r="FV33" s="143" t="s">
        <v>108</v>
      </c>
      <c r="FW33" s="143" t="s">
        <v>108</v>
      </c>
      <c r="FX33" s="143" t="s">
        <v>108</v>
      </c>
      <c r="FY33" s="143" t="s">
        <v>108</v>
      </c>
      <c r="FZ33" s="143" t="s">
        <v>108</v>
      </c>
      <c r="GA33" s="143" t="s">
        <v>108</v>
      </c>
      <c r="GB33" s="143" t="s">
        <v>108</v>
      </c>
      <c r="GC33" s="143" t="s">
        <v>108</v>
      </c>
      <c r="GD33" s="143" t="s">
        <v>108</v>
      </c>
      <c r="GE33" s="143" t="s">
        <v>108</v>
      </c>
      <c r="GF33" s="143" t="s">
        <v>108</v>
      </c>
      <c r="GG33" s="143" t="s">
        <v>108</v>
      </c>
      <c r="GH33" s="143" t="s">
        <v>108</v>
      </c>
      <c r="GI33" s="143" t="s">
        <v>108</v>
      </c>
      <c r="GJ33" s="143" t="s">
        <v>108</v>
      </c>
      <c r="GK33" s="143" t="s">
        <v>108</v>
      </c>
      <c r="GL33" s="143" t="s">
        <v>108</v>
      </c>
      <c r="GM33" s="143" t="s">
        <v>108</v>
      </c>
      <c r="GN33" s="143" t="s">
        <v>108</v>
      </c>
      <c r="GO33" s="143" t="s">
        <v>108</v>
      </c>
      <c r="GP33" s="143" t="s">
        <v>108</v>
      </c>
      <c r="GQ33" s="143" t="s">
        <v>108</v>
      </c>
      <c r="GR33" s="143" t="s">
        <v>108</v>
      </c>
      <c r="GS33" s="143" t="s">
        <v>108</v>
      </c>
      <c r="GT33" s="143" t="s">
        <v>108</v>
      </c>
      <c r="GU33" s="143" t="s">
        <v>108</v>
      </c>
      <c r="GV33" s="143" t="s">
        <v>108</v>
      </c>
      <c r="GW33" s="143" t="s">
        <v>108</v>
      </c>
      <c r="GX33" s="143" t="s">
        <v>108</v>
      </c>
      <c r="GY33" s="143" t="s">
        <v>108</v>
      </c>
      <c r="GZ33" s="143" t="s">
        <v>108</v>
      </c>
      <c r="HA33" s="143" t="s">
        <v>108</v>
      </c>
      <c r="HB33" s="143" t="s">
        <v>108</v>
      </c>
      <c r="HC33" s="143" t="s">
        <v>108</v>
      </c>
      <c r="HD33" s="143" t="s">
        <v>108</v>
      </c>
      <c r="HE33" s="143" t="s">
        <v>108</v>
      </c>
      <c r="HF33" s="143" t="s">
        <v>108</v>
      </c>
    </row>
    <row r="34" spans="1:214" s="106" customFormat="1" ht="12" customHeight="1" x14ac:dyDescent="0.2">
      <c r="A34" s="8">
        <v>68</v>
      </c>
      <c r="B34" s="143" t="s">
        <v>108</v>
      </c>
      <c r="C34" s="143" t="s">
        <v>108</v>
      </c>
      <c r="D34" s="143" t="s">
        <v>108</v>
      </c>
      <c r="E34" s="143" t="s">
        <v>108</v>
      </c>
      <c r="F34" s="143" t="s">
        <v>108</v>
      </c>
      <c r="G34" s="143" t="s">
        <v>108</v>
      </c>
      <c r="H34" s="143" t="s">
        <v>108</v>
      </c>
      <c r="I34" s="143" t="s">
        <v>108</v>
      </c>
      <c r="J34" s="143" t="s">
        <v>108</v>
      </c>
      <c r="K34" s="143" t="s">
        <v>108</v>
      </c>
      <c r="L34" s="143" t="s">
        <v>108</v>
      </c>
      <c r="M34" s="143" t="s">
        <v>108</v>
      </c>
      <c r="N34" s="143" t="s">
        <v>108</v>
      </c>
      <c r="O34" s="143" t="s">
        <v>108</v>
      </c>
      <c r="P34" s="143" t="s">
        <v>108</v>
      </c>
      <c r="Q34" s="143" t="s">
        <v>108</v>
      </c>
      <c r="R34" s="143" t="s">
        <v>108</v>
      </c>
      <c r="S34" s="143" t="s">
        <v>108</v>
      </c>
      <c r="T34" s="143" t="s">
        <v>108</v>
      </c>
      <c r="U34" s="143" t="s">
        <v>108</v>
      </c>
      <c r="V34" s="143" t="s">
        <v>108</v>
      </c>
      <c r="W34" s="143" t="s">
        <v>108</v>
      </c>
      <c r="X34" s="143" t="s">
        <v>108</v>
      </c>
      <c r="Y34" s="143" t="s">
        <v>108</v>
      </c>
      <c r="Z34" s="143" t="s">
        <v>108</v>
      </c>
      <c r="AA34" s="143" t="s">
        <v>108</v>
      </c>
      <c r="AB34" s="143" t="s">
        <v>108</v>
      </c>
      <c r="AC34" s="143" t="s">
        <v>108</v>
      </c>
      <c r="AD34" s="143" t="s">
        <v>108</v>
      </c>
      <c r="AE34" s="143" t="s">
        <v>108</v>
      </c>
      <c r="AF34" s="143" t="s">
        <v>108</v>
      </c>
      <c r="AG34" s="143" t="s">
        <v>108</v>
      </c>
      <c r="AH34" s="143" t="s">
        <v>108</v>
      </c>
      <c r="AI34" s="143" t="s">
        <v>108</v>
      </c>
      <c r="AJ34" s="143" t="s">
        <v>108</v>
      </c>
      <c r="AK34" s="143" t="s">
        <v>108</v>
      </c>
      <c r="AL34" s="143" t="s">
        <v>108</v>
      </c>
      <c r="AM34" s="143" t="s">
        <v>108</v>
      </c>
      <c r="AN34" s="143" t="s">
        <v>108</v>
      </c>
      <c r="AO34" s="143" t="s">
        <v>108</v>
      </c>
      <c r="AP34" s="143" t="s">
        <v>108</v>
      </c>
      <c r="AQ34" s="143" t="s">
        <v>108</v>
      </c>
      <c r="AR34" s="143" t="s">
        <v>108</v>
      </c>
      <c r="AS34" s="143" t="s">
        <v>108</v>
      </c>
      <c r="AT34" s="143" t="s">
        <v>108</v>
      </c>
      <c r="AU34" s="143" t="s">
        <v>108</v>
      </c>
      <c r="AV34" s="143" t="s">
        <v>108</v>
      </c>
      <c r="AW34" s="143" t="s">
        <v>108</v>
      </c>
      <c r="AX34" s="143" t="s">
        <v>108</v>
      </c>
      <c r="AY34" s="143" t="s">
        <v>108</v>
      </c>
      <c r="AZ34" s="143" t="s">
        <v>108</v>
      </c>
      <c r="BA34" s="143" t="s">
        <v>108</v>
      </c>
      <c r="BB34" s="143" t="s">
        <v>108</v>
      </c>
      <c r="BC34" s="143" t="s">
        <v>108</v>
      </c>
      <c r="BD34" s="143" t="s">
        <v>108</v>
      </c>
      <c r="BE34" s="143" t="s">
        <v>108</v>
      </c>
      <c r="BF34" s="143" t="s">
        <v>108</v>
      </c>
      <c r="BG34" s="143" t="s">
        <v>108</v>
      </c>
      <c r="BH34" s="143" t="s">
        <v>108</v>
      </c>
      <c r="BI34" s="143" t="s">
        <v>108</v>
      </c>
      <c r="BJ34" s="143" t="s">
        <v>108</v>
      </c>
      <c r="BK34" s="143" t="s">
        <v>108</v>
      </c>
      <c r="BL34" s="143" t="s">
        <v>108</v>
      </c>
      <c r="BM34" s="143" t="s">
        <v>108</v>
      </c>
      <c r="BN34" s="143" t="s">
        <v>108</v>
      </c>
      <c r="BO34" s="143" t="s">
        <v>108</v>
      </c>
      <c r="BP34" s="143" t="s">
        <v>108</v>
      </c>
      <c r="BQ34" s="143" t="s">
        <v>108</v>
      </c>
      <c r="BR34" s="143" t="s">
        <v>108</v>
      </c>
      <c r="BS34" s="143" t="s">
        <v>108</v>
      </c>
      <c r="BT34" s="143" t="s">
        <v>108</v>
      </c>
      <c r="BU34" s="143" t="s">
        <v>108</v>
      </c>
      <c r="BV34" s="143" t="s">
        <v>108</v>
      </c>
      <c r="BW34" s="143" t="s">
        <v>108</v>
      </c>
      <c r="BX34" s="143" t="s">
        <v>108</v>
      </c>
      <c r="BY34" s="143" t="s">
        <v>108</v>
      </c>
      <c r="BZ34" s="143" t="s">
        <v>108</v>
      </c>
      <c r="CA34" s="143" t="s">
        <v>108</v>
      </c>
      <c r="CB34" s="143" t="s">
        <v>108</v>
      </c>
      <c r="CC34" s="143" t="s">
        <v>108</v>
      </c>
      <c r="CD34" s="143" t="s">
        <v>108</v>
      </c>
      <c r="CE34" s="143" t="s">
        <v>108</v>
      </c>
      <c r="CF34" s="143" t="s">
        <v>108</v>
      </c>
      <c r="CG34" s="143" t="s">
        <v>108</v>
      </c>
      <c r="CH34" s="143" t="s">
        <v>108</v>
      </c>
      <c r="CI34" s="143" t="s">
        <v>108</v>
      </c>
      <c r="CJ34" s="143" t="s">
        <v>108</v>
      </c>
      <c r="CK34" s="143" t="s">
        <v>108</v>
      </c>
      <c r="CL34" s="143" t="s">
        <v>108</v>
      </c>
      <c r="CM34" s="143" t="s">
        <v>108</v>
      </c>
      <c r="CN34" s="143" t="s">
        <v>108</v>
      </c>
      <c r="CO34" s="143" t="s">
        <v>108</v>
      </c>
      <c r="CP34" s="143" t="s">
        <v>108</v>
      </c>
      <c r="CQ34" s="143" t="s">
        <v>108</v>
      </c>
      <c r="CR34" s="143" t="s">
        <v>108</v>
      </c>
      <c r="CS34" s="143" t="s">
        <v>108</v>
      </c>
      <c r="CT34" s="143" t="s">
        <v>108</v>
      </c>
      <c r="CU34" s="143" t="s">
        <v>108</v>
      </c>
      <c r="CV34" s="143" t="s">
        <v>108</v>
      </c>
      <c r="CW34" s="143" t="s">
        <v>108</v>
      </c>
      <c r="CX34" s="143" t="s">
        <v>108</v>
      </c>
      <c r="CY34" s="143" t="s">
        <v>108</v>
      </c>
      <c r="CZ34" s="143" t="s">
        <v>108</v>
      </c>
      <c r="DA34" s="143" t="s">
        <v>108</v>
      </c>
      <c r="DB34" s="143" t="s">
        <v>108</v>
      </c>
      <c r="DC34" s="143" t="s">
        <v>108</v>
      </c>
      <c r="DD34" s="143" t="s">
        <v>108</v>
      </c>
      <c r="DE34" s="143" t="s">
        <v>108</v>
      </c>
      <c r="DF34" s="143" t="s">
        <v>108</v>
      </c>
      <c r="DG34" s="143" t="s">
        <v>108</v>
      </c>
      <c r="DH34" s="143" t="s">
        <v>108</v>
      </c>
      <c r="DI34" s="143" t="s">
        <v>108</v>
      </c>
      <c r="DJ34" s="143" t="s">
        <v>108</v>
      </c>
      <c r="DK34" s="143" t="s">
        <v>108</v>
      </c>
      <c r="DL34" s="143" t="s">
        <v>108</v>
      </c>
      <c r="DM34" s="143" t="s">
        <v>108</v>
      </c>
      <c r="DN34" s="143" t="s">
        <v>108</v>
      </c>
      <c r="DO34" s="143" t="s">
        <v>108</v>
      </c>
      <c r="DP34" s="143" t="s">
        <v>108</v>
      </c>
      <c r="DQ34" s="143" t="s">
        <v>108</v>
      </c>
      <c r="DR34" s="143" t="s">
        <v>108</v>
      </c>
      <c r="DS34" s="143" t="s">
        <v>108</v>
      </c>
      <c r="DT34" s="143" t="s">
        <v>108</v>
      </c>
      <c r="DU34" s="143" t="s">
        <v>108</v>
      </c>
      <c r="DV34" s="143" t="s">
        <v>108</v>
      </c>
      <c r="DW34" s="143" t="s">
        <v>108</v>
      </c>
      <c r="DX34" s="143" t="s">
        <v>108</v>
      </c>
      <c r="DY34" s="143" t="s">
        <v>108</v>
      </c>
      <c r="DZ34" s="143" t="s">
        <v>108</v>
      </c>
      <c r="EA34" s="143" t="s">
        <v>108</v>
      </c>
      <c r="EB34" s="143" t="s">
        <v>108</v>
      </c>
      <c r="EC34" s="143" t="s">
        <v>108</v>
      </c>
      <c r="ED34" s="143" t="s">
        <v>108</v>
      </c>
      <c r="EE34" s="143" t="s">
        <v>108</v>
      </c>
      <c r="EF34" s="143" t="s">
        <v>108</v>
      </c>
      <c r="EG34" s="143" t="s">
        <v>108</v>
      </c>
      <c r="EH34" s="143" t="s">
        <v>108</v>
      </c>
      <c r="EI34" s="143" t="s">
        <v>108</v>
      </c>
      <c r="EJ34" s="143" t="s">
        <v>108</v>
      </c>
      <c r="EK34" s="143" t="s">
        <v>108</v>
      </c>
      <c r="EL34" s="143" t="s">
        <v>108</v>
      </c>
      <c r="EM34" s="143" t="s">
        <v>108</v>
      </c>
      <c r="EN34" s="143" t="s">
        <v>108</v>
      </c>
      <c r="EO34" s="143" t="s">
        <v>108</v>
      </c>
      <c r="EP34" s="143" t="s">
        <v>108</v>
      </c>
      <c r="EQ34" s="143" t="s">
        <v>108</v>
      </c>
      <c r="ER34" s="143" t="s">
        <v>108</v>
      </c>
      <c r="ES34" s="143" t="s">
        <v>108</v>
      </c>
      <c r="ET34" s="143" t="s">
        <v>108</v>
      </c>
      <c r="EU34" s="143" t="s">
        <v>108</v>
      </c>
      <c r="EV34" s="143" t="s">
        <v>108</v>
      </c>
      <c r="EW34" s="143" t="s">
        <v>108</v>
      </c>
      <c r="EX34" s="143" t="s">
        <v>108</v>
      </c>
      <c r="EY34" s="143" t="s">
        <v>108</v>
      </c>
      <c r="EZ34" s="143" t="s">
        <v>108</v>
      </c>
      <c r="FA34" s="143" t="s">
        <v>108</v>
      </c>
      <c r="FB34" s="143" t="s">
        <v>108</v>
      </c>
      <c r="FC34" s="143" t="s">
        <v>108</v>
      </c>
      <c r="FD34" s="143" t="s">
        <v>108</v>
      </c>
      <c r="FE34" s="143" t="s">
        <v>108</v>
      </c>
      <c r="FF34" s="143" t="s">
        <v>108</v>
      </c>
      <c r="FG34" s="143" t="s">
        <v>108</v>
      </c>
      <c r="FH34" s="143" t="s">
        <v>108</v>
      </c>
      <c r="FI34" s="143" t="s">
        <v>108</v>
      </c>
      <c r="FJ34" s="143" t="s">
        <v>108</v>
      </c>
      <c r="FK34" s="143" t="s">
        <v>108</v>
      </c>
      <c r="FL34" s="143" t="s">
        <v>108</v>
      </c>
      <c r="FM34" s="143" t="s">
        <v>108</v>
      </c>
      <c r="FN34" s="143" t="s">
        <v>108</v>
      </c>
      <c r="FO34" s="143" t="s">
        <v>108</v>
      </c>
      <c r="FP34" s="143" t="s">
        <v>108</v>
      </c>
      <c r="FQ34" s="143" t="s">
        <v>108</v>
      </c>
      <c r="FR34" s="143" t="s">
        <v>108</v>
      </c>
      <c r="FS34" s="143" t="s">
        <v>108</v>
      </c>
      <c r="FT34" s="143" t="s">
        <v>108</v>
      </c>
      <c r="FU34" s="143" t="s">
        <v>108</v>
      </c>
      <c r="FV34" s="143" t="s">
        <v>108</v>
      </c>
      <c r="FW34" s="143" t="s">
        <v>108</v>
      </c>
      <c r="FX34" s="143" t="s">
        <v>108</v>
      </c>
      <c r="FY34" s="143" t="s">
        <v>108</v>
      </c>
      <c r="FZ34" s="143" t="s">
        <v>108</v>
      </c>
      <c r="GA34" s="143" t="s">
        <v>108</v>
      </c>
      <c r="GB34" s="143" t="s">
        <v>108</v>
      </c>
      <c r="GC34" s="143" t="s">
        <v>108</v>
      </c>
      <c r="GD34" s="143" t="s">
        <v>108</v>
      </c>
      <c r="GE34" s="143" t="s">
        <v>108</v>
      </c>
      <c r="GF34" s="143" t="s">
        <v>108</v>
      </c>
      <c r="GG34" s="143" t="s">
        <v>108</v>
      </c>
      <c r="GH34" s="143" t="s">
        <v>108</v>
      </c>
      <c r="GI34" s="143" t="s">
        <v>108</v>
      </c>
      <c r="GJ34" s="143" t="s">
        <v>108</v>
      </c>
      <c r="GK34" s="143" t="s">
        <v>108</v>
      </c>
      <c r="GL34" s="143" t="s">
        <v>108</v>
      </c>
      <c r="GM34" s="143" t="s">
        <v>108</v>
      </c>
      <c r="GN34" s="143" t="s">
        <v>108</v>
      </c>
      <c r="GO34" s="143" t="s">
        <v>108</v>
      </c>
      <c r="GP34" s="143" t="s">
        <v>108</v>
      </c>
      <c r="GQ34" s="143" t="s">
        <v>108</v>
      </c>
      <c r="GR34" s="143" t="s">
        <v>108</v>
      </c>
      <c r="GS34" s="143" t="s">
        <v>108</v>
      </c>
      <c r="GT34" s="143" t="s">
        <v>108</v>
      </c>
      <c r="GU34" s="143" t="s">
        <v>108</v>
      </c>
      <c r="GV34" s="143" t="s">
        <v>108</v>
      </c>
      <c r="GW34" s="143" t="s">
        <v>108</v>
      </c>
      <c r="GX34" s="143" t="s">
        <v>108</v>
      </c>
      <c r="GY34" s="143" t="s">
        <v>108</v>
      </c>
      <c r="GZ34" s="143" t="s">
        <v>108</v>
      </c>
      <c r="HA34" s="143" t="s">
        <v>108</v>
      </c>
      <c r="HB34" s="143" t="s">
        <v>108</v>
      </c>
      <c r="HC34" s="143" t="s">
        <v>108</v>
      </c>
      <c r="HD34" s="143" t="s">
        <v>108</v>
      </c>
      <c r="HE34" s="143" t="s">
        <v>108</v>
      </c>
      <c r="HF34" s="143" t="s">
        <v>108</v>
      </c>
    </row>
    <row r="35" spans="1:214" s="106" customFormat="1" ht="12" customHeight="1" x14ac:dyDescent="0.2">
      <c r="A35" s="8">
        <v>161</v>
      </c>
      <c r="B35" s="143" t="s">
        <v>108</v>
      </c>
      <c r="C35" s="143" t="s">
        <v>108</v>
      </c>
      <c r="D35" s="143" t="s">
        <v>108</v>
      </c>
      <c r="E35" s="143" t="s">
        <v>108</v>
      </c>
      <c r="F35" s="143" t="s">
        <v>108</v>
      </c>
      <c r="G35" s="143" t="s">
        <v>108</v>
      </c>
      <c r="H35" s="143" t="s">
        <v>108</v>
      </c>
      <c r="I35" s="143" t="s">
        <v>108</v>
      </c>
      <c r="J35" s="143" t="s">
        <v>108</v>
      </c>
      <c r="K35" s="143" t="s">
        <v>108</v>
      </c>
      <c r="L35" s="143" t="s">
        <v>108</v>
      </c>
      <c r="M35" s="143" t="s">
        <v>108</v>
      </c>
      <c r="N35" s="143" t="s">
        <v>108</v>
      </c>
      <c r="O35" s="143" t="s">
        <v>108</v>
      </c>
      <c r="P35" s="143" t="s">
        <v>108</v>
      </c>
      <c r="Q35" s="143" t="s">
        <v>108</v>
      </c>
      <c r="R35" s="143" t="s">
        <v>108</v>
      </c>
      <c r="S35" s="143" t="s">
        <v>108</v>
      </c>
      <c r="T35" s="143" t="s">
        <v>108</v>
      </c>
      <c r="U35" s="143" t="s">
        <v>108</v>
      </c>
      <c r="V35" s="143" t="s">
        <v>108</v>
      </c>
      <c r="W35" s="143" t="s">
        <v>108</v>
      </c>
      <c r="X35" s="143" t="s">
        <v>108</v>
      </c>
      <c r="Y35" s="143" t="s">
        <v>108</v>
      </c>
      <c r="Z35" s="143" t="s">
        <v>108</v>
      </c>
      <c r="AA35" s="143" t="s">
        <v>108</v>
      </c>
      <c r="AB35" s="143" t="s">
        <v>108</v>
      </c>
      <c r="AC35" s="143" t="s">
        <v>108</v>
      </c>
      <c r="AD35" s="143" t="s">
        <v>108</v>
      </c>
      <c r="AE35" s="143" t="s">
        <v>108</v>
      </c>
      <c r="AF35" s="143" t="s">
        <v>108</v>
      </c>
      <c r="AG35" s="143" t="s">
        <v>108</v>
      </c>
      <c r="AH35" s="143" t="s">
        <v>108</v>
      </c>
      <c r="AI35" s="143" t="s">
        <v>108</v>
      </c>
      <c r="AJ35" s="143" t="s">
        <v>108</v>
      </c>
      <c r="AK35" s="143" t="s">
        <v>108</v>
      </c>
      <c r="AL35" s="143" t="s">
        <v>108</v>
      </c>
      <c r="AM35" s="143" t="s">
        <v>108</v>
      </c>
      <c r="AN35" s="143" t="s">
        <v>108</v>
      </c>
      <c r="AO35" s="143" t="s">
        <v>108</v>
      </c>
      <c r="AP35" s="143" t="s">
        <v>108</v>
      </c>
      <c r="AQ35" s="143" t="s">
        <v>108</v>
      </c>
      <c r="AR35" s="143" t="s">
        <v>108</v>
      </c>
      <c r="AS35" s="143" t="s">
        <v>108</v>
      </c>
      <c r="AT35" s="143" t="s">
        <v>108</v>
      </c>
      <c r="AU35" s="143" t="s">
        <v>108</v>
      </c>
      <c r="AV35" s="143" t="s">
        <v>108</v>
      </c>
      <c r="AW35" s="143" t="s">
        <v>108</v>
      </c>
      <c r="AX35" s="143" t="s">
        <v>108</v>
      </c>
      <c r="AY35" s="143" t="s">
        <v>108</v>
      </c>
      <c r="AZ35" s="143" t="s">
        <v>108</v>
      </c>
      <c r="BA35" s="143" t="s">
        <v>108</v>
      </c>
      <c r="BB35" s="143" t="s">
        <v>108</v>
      </c>
      <c r="BC35" s="143" t="s">
        <v>108</v>
      </c>
      <c r="BD35" s="143" t="s">
        <v>108</v>
      </c>
      <c r="BE35" s="143" t="s">
        <v>108</v>
      </c>
      <c r="BF35" s="143" t="s">
        <v>108</v>
      </c>
      <c r="BG35" s="143" t="s">
        <v>108</v>
      </c>
      <c r="BH35" s="143" t="s">
        <v>108</v>
      </c>
      <c r="BI35" s="143" t="s">
        <v>108</v>
      </c>
      <c r="BJ35" s="143" t="s">
        <v>108</v>
      </c>
      <c r="BK35" s="143" t="s">
        <v>108</v>
      </c>
      <c r="BL35" s="143" t="s">
        <v>108</v>
      </c>
      <c r="BM35" s="143" t="s">
        <v>108</v>
      </c>
      <c r="BN35" s="143" t="s">
        <v>108</v>
      </c>
      <c r="BO35" s="143" t="s">
        <v>108</v>
      </c>
      <c r="BP35" s="143" t="s">
        <v>108</v>
      </c>
      <c r="BQ35" s="143" t="s">
        <v>108</v>
      </c>
      <c r="BR35" s="143" t="s">
        <v>108</v>
      </c>
      <c r="BS35" s="143" t="s">
        <v>108</v>
      </c>
      <c r="BT35" s="143" t="s">
        <v>108</v>
      </c>
      <c r="BU35" s="143" t="s">
        <v>108</v>
      </c>
      <c r="BV35" s="143" t="s">
        <v>108</v>
      </c>
      <c r="BW35" s="143" t="s">
        <v>108</v>
      </c>
      <c r="BX35" s="143" t="s">
        <v>108</v>
      </c>
      <c r="BY35" s="143" t="s">
        <v>108</v>
      </c>
      <c r="BZ35" s="143" t="s">
        <v>108</v>
      </c>
      <c r="CA35" s="143" t="s">
        <v>108</v>
      </c>
      <c r="CB35" s="143" t="s">
        <v>108</v>
      </c>
      <c r="CC35" s="143" t="s">
        <v>108</v>
      </c>
      <c r="CD35" s="143" t="s">
        <v>108</v>
      </c>
      <c r="CE35" s="143" t="s">
        <v>108</v>
      </c>
      <c r="CF35" s="143" t="s">
        <v>108</v>
      </c>
      <c r="CG35" s="143" t="s">
        <v>108</v>
      </c>
      <c r="CH35" s="143" t="s">
        <v>108</v>
      </c>
      <c r="CI35" s="143" t="s">
        <v>108</v>
      </c>
      <c r="CJ35" s="143" t="s">
        <v>108</v>
      </c>
      <c r="CK35" s="143" t="s">
        <v>108</v>
      </c>
      <c r="CL35" s="143" t="s">
        <v>108</v>
      </c>
      <c r="CM35" s="143" t="s">
        <v>108</v>
      </c>
      <c r="CN35" s="143" t="s">
        <v>108</v>
      </c>
      <c r="CO35" s="143" t="s">
        <v>108</v>
      </c>
      <c r="CP35" s="143" t="s">
        <v>108</v>
      </c>
      <c r="CQ35" s="143" t="s">
        <v>108</v>
      </c>
      <c r="CR35" s="143" t="s">
        <v>108</v>
      </c>
      <c r="CS35" s="143" t="s">
        <v>108</v>
      </c>
      <c r="CT35" s="143" t="s">
        <v>108</v>
      </c>
      <c r="CU35" s="143" t="s">
        <v>108</v>
      </c>
      <c r="CV35" s="143" t="s">
        <v>108</v>
      </c>
      <c r="CW35" s="143" t="s">
        <v>108</v>
      </c>
      <c r="CX35" s="143" t="s">
        <v>108</v>
      </c>
      <c r="CY35" s="143" t="s">
        <v>108</v>
      </c>
      <c r="CZ35" s="143" t="s">
        <v>108</v>
      </c>
      <c r="DA35" s="143" t="s">
        <v>108</v>
      </c>
      <c r="DB35" s="143" t="s">
        <v>108</v>
      </c>
      <c r="DC35" s="143" t="s">
        <v>108</v>
      </c>
      <c r="DD35" s="143" t="s">
        <v>108</v>
      </c>
      <c r="DE35" s="143" t="s">
        <v>108</v>
      </c>
      <c r="DF35" s="143" t="s">
        <v>108</v>
      </c>
      <c r="DG35" s="143" t="s">
        <v>108</v>
      </c>
      <c r="DH35" s="143" t="s">
        <v>108</v>
      </c>
      <c r="DI35" s="143" t="s">
        <v>108</v>
      </c>
      <c r="DJ35" s="143" t="s">
        <v>108</v>
      </c>
      <c r="DK35" s="143" t="s">
        <v>108</v>
      </c>
      <c r="DL35" s="143" t="s">
        <v>108</v>
      </c>
      <c r="DM35" s="143" t="s">
        <v>108</v>
      </c>
      <c r="DN35" s="143" t="s">
        <v>108</v>
      </c>
      <c r="DO35" s="143" t="s">
        <v>108</v>
      </c>
      <c r="DP35" s="143" t="s">
        <v>108</v>
      </c>
      <c r="DQ35" s="143" t="s">
        <v>108</v>
      </c>
      <c r="DR35" s="143" t="s">
        <v>108</v>
      </c>
      <c r="DS35" s="143" t="s">
        <v>108</v>
      </c>
      <c r="DT35" s="143" t="s">
        <v>108</v>
      </c>
      <c r="DU35" s="143" t="s">
        <v>108</v>
      </c>
      <c r="DV35" s="143" t="s">
        <v>108</v>
      </c>
      <c r="DW35" s="143" t="s">
        <v>108</v>
      </c>
      <c r="DX35" s="143" t="s">
        <v>108</v>
      </c>
      <c r="DY35" s="143" t="s">
        <v>108</v>
      </c>
      <c r="DZ35" s="143" t="s">
        <v>108</v>
      </c>
      <c r="EA35" s="143" t="s">
        <v>108</v>
      </c>
      <c r="EB35" s="143" t="s">
        <v>108</v>
      </c>
      <c r="EC35" s="143" t="s">
        <v>108</v>
      </c>
      <c r="ED35" s="143" t="s">
        <v>108</v>
      </c>
      <c r="EE35" s="143" t="s">
        <v>108</v>
      </c>
      <c r="EF35" s="143" t="s">
        <v>108</v>
      </c>
      <c r="EG35" s="143" t="s">
        <v>108</v>
      </c>
      <c r="EH35" s="143" t="s">
        <v>108</v>
      </c>
      <c r="EI35" s="143" t="s">
        <v>108</v>
      </c>
      <c r="EJ35" s="143" t="s">
        <v>108</v>
      </c>
      <c r="EK35" s="143" t="s">
        <v>108</v>
      </c>
      <c r="EL35" s="143" t="s">
        <v>108</v>
      </c>
      <c r="EM35" s="143" t="s">
        <v>108</v>
      </c>
      <c r="EN35" s="143" t="s">
        <v>108</v>
      </c>
      <c r="EO35" s="143" t="s">
        <v>108</v>
      </c>
      <c r="EP35" s="143" t="s">
        <v>108</v>
      </c>
      <c r="EQ35" s="143" t="s">
        <v>108</v>
      </c>
      <c r="ER35" s="143" t="s">
        <v>108</v>
      </c>
      <c r="ES35" s="143" t="s">
        <v>108</v>
      </c>
      <c r="ET35" s="143" t="s">
        <v>108</v>
      </c>
      <c r="EU35" s="143" t="s">
        <v>108</v>
      </c>
      <c r="EV35" s="143" t="s">
        <v>108</v>
      </c>
      <c r="EW35" s="143" t="s">
        <v>108</v>
      </c>
      <c r="EX35" s="143" t="s">
        <v>108</v>
      </c>
      <c r="EY35" s="143" t="s">
        <v>108</v>
      </c>
      <c r="EZ35" s="143" t="s">
        <v>108</v>
      </c>
      <c r="FA35" s="143" t="s">
        <v>108</v>
      </c>
      <c r="FB35" s="143" t="s">
        <v>108</v>
      </c>
      <c r="FC35" s="143" t="s">
        <v>108</v>
      </c>
      <c r="FD35" s="143" t="s">
        <v>108</v>
      </c>
      <c r="FE35" s="143" t="s">
        <v>108</v>
      </c>
      <c r="FF35" s="143" t="s">
        <v>108</v>
      </c>
      <c r="FG35" s="143" t="s">
        <v>108</v>
      </c>
      <c r="FH35" s="143" t="s">
        <v>108</v>
      </c>
      <c r="FI35" s="143" t="s">
        <v>108</v>
      </c>
      <c r="FJ35" s="143" t="s">
        <v>108</v>
      </c>
      <c r="FK35" s="143" t="s">
        <v>108</v>
      </c>
      <c r="FL35" s="143" t="s">
        <v>108</v>
      </c>
      <c r="FM35" s="143" t="s">
        <v>108</v>
      </c>
      <c r="FN35" s="143" t="s">
        <v>108</v>
      </c>
      <c r="FO35" s="143" t="s">
        <v>108</v>
      </c>
      <c r="FP35" s="143" t="s">
        <v>108</v>
      </c>
      <c r="FQ35" s="143" t="s">
        <v>108</v>
      </c>
      <c r="FR35" s="143" t="s">
        <v>108</v>
      </c>
      <c r="FS35" s="143" t="s">
        <v>108</v>
      </c>
      <c r="FT35" s="143" t="s">
        <v>108</v>
      </c>
      <c r="FU35" s="143" t="s">
        <v>108</v>
      </c>
      <c r="FV35" s="143" t="s">
        <v>108</v>
      </c>
      <c r="FW35" s="143" t="s">
        <v>108</v>
      </c>
      <c r="FX35" s="143" t="s">
        <v>108</v>
      </c>
      <c r="FY35" s="143" t="s">
        <v>108</v>
      </c>
      <c r="FZ35" s="143" t="s">
        <v>108</v>
      </c>
      <c r="GA35" s="143" t="s">
        <v>108</v>
      </c>
      <c r="GB35" s="143" t="s">
        <v>108</v>
      </c>
      <c r="GC35" s="143" t="s">
        <v>108</v>
      </c>
      <c r="GD35" s="143" t="s">
        <v>108</v>
      </c>
      <c r="GE35" s="143" t="s">
        <v>108</v>
      </c>
      <c r="GF35" s="143" t="s">
        <v>108</v>
      </c>
      <c r="GG35" s="143" t="s">
        <v>108</v>
      </c>
      <c r="GH35" s="143" t="s">
        <v>108</v>
      </c>
      <c r="GI35" s="143" t="s">
        <v>108</v>
      </c>
      <c r="GJ35" s="143" t="s">
        <v>108</v>
      </c>
      <c r="GK35" s="143" t="s">
        <v>108</v>
      </c>
      <c r="GL35" s="143" t="s">
        <v>108</v>
      </c>
      <c r="GM35" s="143" t="s">
        <v>108</v>
      </c>
      <c r="GN35" s="143" t="s">
        <v>108</v>
      </c>
      <c r="GO35" s="143" t="s">
        <v>108</v>
      </c>
      <c r="GP35" s="143" t="s">
        <v>108</v>
      </c>
      <c r="GQ35" s="143" t="s">
        <v>108</v>
      </c>
      <c r="GR35" s="143" t="s">
        <v>108</v>
      </c>
      <c r="GS35" s="143" t="s">
        <v>108</v>
      </c>
      <c r="GT35" s="143" t="s">
        <v>108</v>
      </c>
      <c r="GU35" s="143" t="s">
        <v>108</v>
      </c>
      <c r="GV35" s="143" t="s">
        <v>108</v>
      </c>
      <c r="GW35" s="143" t="s">
        <v>108</v>
      </c>
      <c r="GX35" s="143" t="s">
        <v>108</v>
      </c>
      <c r="GY35" s="143" t="s">
        <v>108</v>
      </c>
      <c r="GZ35" s="143" t="s">
        <v>108</v>
      </c>
      <c r="HA35" s="143" t="s">
        <v>108</v>
      </c>
      <c r="HB35" s="143" t="s">
        <v>108</v>
      </c>
      <c r="HC35" s="143" t="s">
        <v>108</v>
      </c>
      <c r="HD35" s="143" t="s">
        <v>108</v>
      </c>
      <c r="HE35" s="143" t="s">
        <v>108</v>
      </c>
      <c r="HF35" s="143" t="s">
        <v>108</v>
      </c>
    </row>
    <row r="36" spans="1:214" s="106" customFormat="1" ht="12" customHeight="1" x14ac:dyDescent="0.2">
      <c r="A36" s="8">
        <v>162</v>
      </c>
      <c r="B36" s="143" t="s">
        <v>108</v>
      </c>
      <c r="C36" s="143" t="s">
        <v>108</v>
      </c>
      <c r="D36" s="143" t="s">
        <v>108</v>
      </c>
      <c r="E36" s="143" t="s">
        <v>108</v>
      </c>
      <c r="F36" s="143" t="s">
        <v>108</v>
      </c>
      <c r="G36" s="143" t="s">
        <v>108</v>
      </c>
      <c r="H36" s="143" t="s">
        <v>108</v>
      </c>
      <c r="I36" s="143" t="s">
        <v>108</v>
      </c>
      <c r="J36" s="143" t="s">
        <v>108</v>
      </c>
      <c r="K36" s="143" t="s">
        <v>108</v>
      </c>
      <c r="L36" s="143" t="s">
        <v>108</v>
      </c>
      <c r="M36" s="143" t="s">
        <v>108</v>
      </c>
      <c r="N36" s="143" t="s">
        <v>108</v>
      </c>
      <c r="O36" s="143" t="s">
        <v>108</v>
      </c>
      <c r="P36" s="143" t="s">
        <v>108</v>
      </c>
      <c r="Q36" s="143" t="s">
        <v>108</v>
      </c>
      <c r="R36" s="143" t="s">
        <v>108</v>
      </c>
      <c r="S36" s="143" t="s">
        <v>108</v>
      </c>
      <c r="T36" s="143" t="s">
        <v>108</v>
      </c>
      <c r="U36" s="143" t="s">
        <v>108</v>
      </c>
      <c r="V36" s="143" t="s">
        <v>108</v>
      </c>
      <c r="W36" s="143" t="s">
        <v>108</v>
      </c>
      <c r="X36" s="143" t="s">
        <v>108</v>
      </c>
      <c r="Y36" s="143" t="s">
        <v>108</v>
      </c>
      <c r="Z36" s="143" t="s">
        <v>108</v>
      </c>
      <c r="AA36" s="143" t="s">
        <v>108</v>
      </c>
      <c r="AB36" s="143" t="s">
        <v>108</v>
      </c>
      <c r="AC36" s="143" t="s">
        <v>108</v>
      </c>
      <c r="AD36" s="143" t="s">
        <v>108</v>
      </c>
      <c r="AE36" s="143" t="s">
        <v>108</v>
      </c>
      <c r="AF36" s="143" t="s">
        <v>108</v>
      </c>
      <c r="AG36" s="143" t="s">
        <v>108</v>
      </c>
      <c r="AH36" s="143" t="s">
        <v>108</v>
      </c>
      <c r="AI36" s="143" t="s">
        <v>108</v>
      </c>
      <c r="AJ36" s="143" t="s">
        <v>108</v>
      </c>
      <c r="AK36" s="143" t="s">
        <v>108</v>
      </c>
      <c r="AL36" s="143" t="s">
        <v>108</v>
      </c>
      <c r="AM36" s="143" t="s">
        <v>108</v>
      </c>
      <c r="AN36" s="143" t="s">
        <v>108</v>
      </c>
      <c r="AO36" s="143" t="s">
        <v>108</v>
      </c>
      <c r="AP36" s="143" t="s">
        <v>108</v>
      </c>
      <c r="AQ36" s="143" t="s">
        <v>108</v>
      </c>
      <c r="AR36" s="143" t="s">
        <v>108</v>
      </c>
      <c r="AS36" s="143" t="s">
        <v>108</v>
      </c>
      <c r="AT36" s="143" t="s">
        <v>108</v>
      </c>
      <c r="AU36" s="143" t="s">
        <v>108</v>
      </c>
      <c r="AV36" s="143" t="s">
        <v>108</v>
      </c>
      <c r="AW36" s="143" t="s">
        <v>108</v>
      </c>
      <c r="AX36" s="143" t="s">
        <v>108</v>
      </c>
      <c r="AY36" s="143" t="s">
        <v>108</v>
      </c>
      <c r="AZ36" s="143" t="s">
        <v>108</v>
      </c>
      <c r="BA36" s="143" t="s">
        <v>108</v>
      </c>
      <c r="BB36" s="143" t="s">
        <v>108</v>
      </c>
      <c r="BC36" s="143" t="s">
        <v>108</v>
      </c>
      <c r="BD36" s="143" t="s">
        <v>108</v>
      </c>
      <c r="BE36" s="143" t="s">
        <v>108</v>
      </c>
      <c r="BF36" s="143" t="s">
        <v>108</v>
      </c>
      <c r="BG36" s="143" t="s">
        <v>108</v>
      </c>
      <c r="BH36" s="143" t="s">
        <v>108</v>
      </c>
      <c r="BI36" s="143" t="s">
        <v>108</v>
      </c>
      <c r="BJ36" s="143" t="s">
        <v>108</v>
      </c>
      <c r="BK36" s="143" t="s">
        <v>108</v>
      </c>
      <c r="BL36" s="143" t="s">
        <v>108</v>
      </c>
      <c r="BM36" s="143" t="s">
        <v>108</v>
      </c>
      <c r="BN36" s="143" t="s">
        <v>108</v>
      </c>
      <c r="BO36" s="143" t="s">
        <v>108</v>
      </c>
      <c r="BP36" s="143" t="s">
        <v>108</v>
      </c>
      <c r="BQ36" s="143" t="s">
        <v>108</v>
      </c>
      <c r="BR36" s="143" t="s">
        <v>108</v>
      </c>
      <c r="BS36" s="143" t="s">
        <v>108</v>
      </c>
      <c r="BT36" s="143" t="s">
        <v>108</v>
      </c>
      <c r="BU36" s="143" t="s">
        <v>108</v>
      </c>
      <c r="BV36" s="143" t="s">
        <v>108</v>
      </c>
      <c r="BW36" s="143" t="s">
        <v>108</v>
      </c>
      <c r="BX36" s="143" t="s">
        <v>108</v>
      </c>
      <c r="BY36" s="143" t="s">
        <v>108</v>
      </c>
      <c r="BZ36" s="143" t="s">
        <v>108</v>
      </c>
      <c r="CA36" s="143" t="s">
        <v>108</v>
      </c>
      <c r="CB36" s="143" t="s">
        <v>108</v>
      </c>
      <c r="CC36" s="143" t="s">
        <v>108</v>
      </c>
      <c r="CD36" s="143" t="s">
        <v>108</v>
      </c>
      <c r="CE36" s="143" t="s">
        <v>108</v>
      </c>
      <c r="CF36" s="143" t="s">
        <v>108</v>
      </c>
      <c r="CG36" s="143" t="s">
        <v>108</v>
      </c>
      <c r="CH36" s="143" t="s">
        <v>108</v>
      </c>
      <c r="CI36" s="143" t="s">
        <v>108</v>
      </c>
      <c r="CJ36" s="143" t="s">
        <v>108</v>
      </c>
      <c r="CK36" s="143" t="s">
        <v>108</v>
      </c>
      <c r="CL36" s="143" t="s">
        <v>108</v>
      </c>
      <c r="CM36" s="143" t="s">
        <v>108</v>
      </c>
      <c r="CN36" s="143" t="s">
        <v>108</v>
      </c>
      <c r="CO36" s="143" t="s">
        <v>108</v>
      </c>
      <c r="CP36" s="143" t="s">
        <v>108</v>
      </c>
      <c r="CQ36" s="143" t="s">
        <v>108</v>
      </c>
      <c r="CR36" s="143" t="s">
        <v>108</v>
      </c>
      <c r="CS36" s="143" t="s">
        <v>108</v>
      </c>
      <c r="CT36" s="143" t="s">
        <v>108</v>
      </c>
      <c r="CU36" s="143" t="s">
        <v>108</v>
      </c>
      <c r="CV36" s="143" t="s">
        <v>108</v>
      </c>
      <c r="CW36" s="143" t="s">
        <v>108</v>
      </c>
      <c r="CX36" s="143" t="s">
        <v>108</v>
      </c>
      <c r="CY36" s="143" t="s">
        <v>108</v>
      </c>
      <c r="CZ36" s="143" t="s">
        <v>108</v>
      </c>
      <c r="DA36" s="143" t="s">
        <v>108</v>
      </c>
      <c r="DB36" s="143" t="s">
        <v>108</v>
      </c>
      <c r="DC36" s="143" t="s">
        <v>108</v>
      </c>
      <c r="DD36" s="143" t="s">
        <v>108</v>
      </c>
      <c r="DE36" s="143" t="s">
        <v>108</v>
      </c>
      <c r="DF36" s="143" t="s">
        <v>108</v>
      </c>
      <c r="DG36" s="143" t="s">
        <v>108</v>
      </c>
      <c r="DH36" s="143" t="s">
        <v>108</v>
      </c>
      <c r="DI36" s="143" t="s">
        <v>108</v>
      </c>
      <c r="DJ36" s="143" t="s">
        <v>108</v>
      </c>
      <c r="DK36" s="143" t="s">
        <v>108</v>
      </c>
      <c r="DL36" s="143" t="s">
        <v>108</v>
      </c>
      <c r="DM36" s="143" t="s">
        <v>108</v>
      </c>
      <c r="DN36" s="143" t="s">
        <v>108</v>
      </c>
      <c r="DO36" s="143" t="s">
        <v>108</v>
      </c>
      <c r="DP36" s="143" t="s">
        <v>108</v>
      </c>
      <c r="DQ36" s="143" t="s">
        <v>108</v>
      </c>
      <c r="DR36" s="143" t="s">
        <v>108</v>
      </c>
      <c r="DS36" s="143" t="s">
        <v>108</v>
      </c>
      <c r="DT36" s="143" t="s">
        <v>108</v>
      </c>
      <c r="DU36" s="143" t="s">
        <v>108</v>
      </c>
      <c r="DV36" s="143" t="s">
        <v>108</v>
      </c>
      <c r="DW36" s="143" t="s">
        <v>108</v>
      </c>
      <c r="DX36" s="143" t="s">
        <v>108</v>
      </c>
      <c r="DY36" s="143" t="s">
        <v>108</v>
      </c>
      <c r="DZ36" s="143" t="s">
        <v>108</v>
      </c>
      <c r="EA36" s="143" t="s">
        <v>108</v>
      </c>
      <c r="EB36" s="143" t="s">
        <v>108</v>
      </c>
      <c r="EC36" s="143" t="s">
        <v>108</v>
      </c>
      <c r="ED36" s="143" t="s">
        <v>108</v>
      </c>
      <c r="EE36" s="143" t="s">
        <v>108</v>
      </c>
      <c r="EF36" s="143" t="s">
        <v>108</v>
      </c>
      <c r="EG36" s="143" t="s">
        <v>108</v>
      </c>
      <c r="EH36" s="143" t="s">
        <v>108</v>
      </c>
      <c r="EI36" s="143" t="s">
        <v>108</v>
      </c>
      <c r="EJ36" s="143" t="s">
        <v>108</v>
      </c>
      <c r="EK36" s="143" t="s">
        <v>108</v>
      </c>
      <c r="EL36" s="143" t="s">
        <v>108</v>
      </c>
      <c r="EM36" s="143" t="s">
        <v>108</v>
      </c>
      <c r="EN36" s="143" t="s">
        <v>108</v>
      </c>
      <c r="EO36" s="143" t="s">
        <v>108</v>
      </c>
      <c r="EP36" s="143" t="s">
        <v>108</v>
      </c>
      <c r="EQ36" s="143" t="s">
        <v>108</v>
      </c>
      <c r="ER36" s="143" t="s">
        <v>108</v>
      </c>
      <c r="ES36" s="143" t="s">
        <v>108</v>
      </c>
      <c r="ET36" s="143" t="s">
        <v>108</v>
      </c>
      <c r="EU36" s="143" t="s">
        <v>108</v>
      </c>
      <c r="EV36" s="143" t="s">
        <v>108</v>
      </c>
      <c r="EW36" s="143" t="s">
        <v>108</v>
      </c>
      <c r="EX36" s="143" t="s">
        <v>108</v>
      </c>
      <c r="EY36" s="143" t="s">
        <v>108</v>
      </c>
      <c r="EZ36" s="143" t="s">
        <v>108</v>
      </c>
      <c r="FA36" s="143" t="s">
        <v>108</v>
      </c>
      <c r="FB36" s="143" t="s">
        <v>108</v>
      </c>
      <c r="FC36" s="143" t="s">
        <v>108</v>
      </c>
      <c r="FD36" s="143" t="s">
        <v>108</v>
      </c>
      <c r="FE36" s="143" t="s">
        <v>108</v>
      </c>
      <c r="FF36" s="143" t="s">
        <v>108</v>
      </c>
      <c r="FG36" s="143" t="s">
        <v>108</v>
      </c>
      <c r="FH36" s="143" t="s">
        <v>108</v>
      </c>
      <c r="FI36" s="143" t="s">
        <v>108</v>
      </c>
      <c r="FJ36" s="143" t="s">
        <v>108</v>
      </c>
      <c r="FK36" s="143" t="s">
        <v>108</v>
      </c>
      <c r="FL36" s="143" t="s">
        <v>108</v>
      </c>
      <c r="FM36" s="143" t="s">
        <v>108</v>
      </c>
      <c r="FN36" s="143" t="s">
        <v>108</v>
      </c>
      <c r="FO36" s="143" t="s">
        <v>108</v>
      </c>
      <c r="FP36" s="143" t="s">
        <v>108</v>
      </c>
      <c r="FQ36" s="143" t="s">
        <v>108</v>
      </c>
      <c r="FR36" s="143" t="s">
        <v>108</v>
      </c>
      <c r="FS36" s="143" t="s">
        <v>108</v>
      </c>
      <c r="FT36" s="143" t="s">
        <v>108</v>
      </c>
      <c r="FU36" s="143" t="s">
        <v>108</v>
      </c>
      <c r="FV36" s="143" t="s">
        <v>108</v>
      </c>
      <c r="FW36" s="143" t="s">
        <v>108</v>
      </c>
      <c r="FX36" s="143" t="s">
        <v>108</v>
      </c>
      <c r="FY36" s="143" t="s">
        <v>108</v>
      </c>
      <c r="FZ36" s="143" t="s">
        <v>108</v>
      </c>
      <c r="GA36" s="143" t="s">
        <v>108</v>
      </c>
      <c r="GB36" s="143" t="s">
        <v>108</v>
      </c>
      <c r="GC36" s="143" t="s">
        <v>108</v>
      </c>
      <c r="GD36" s="143" t="s">
        <v>108</v>
      </c>
      <c r="GE36" s="143" t="s">
        <v>108</v>
      </c>
      <c r="GF36" s="143" t="s">
        <v>108</v>
      </c>
      <c r="GG36" s="143" t="s">
        <v>108</v>
      </c>
      <c r="GH36" s="143" t="s">
        <v>108</v>
      </c>
      <c r="GI36" s="143" t="s">
        <v>108</v>
      </c>
      <c r="GJ36" s="143" t="s">
        <v>108</v>
      </c>
      <c r="GK36" s="143" t="s">
        <v>108</v>
      </c>
      <c r="GL36" s="143" t="s">
        <v>108</v>
      </c>
      <c r="GM36" s="143" t="s">
        <v>108</v>
      </c>
      <c r="GN36" s="143" t="s">
        <v>108</v>
      </c>
      <c r="GO36" s="143" t="s">
        <v>108</v>
      </c>
      <c r="GP36" s="143" t="s">
        <v>108</v>
      </c>
      <c r="GQ36" s="143" t="s">
        <v>108</v>
      </c>
      <c r="GR36" s="143" t="s">
        <v>108</v>
      </c>
      <c r="GS36" s="143" t="s">
        <v>108</v>
      </c>
      <c r="GT36" s="143" t="s">
        <v>108</v>
      </c>
      <c r="GU36" s="143" t="s">
        <v>108</v>
      </c>
      <c r="GV36" s="143" t="s">
        <v>108</v>
      </c>
      <c r="GW36" s="143" t="s">
        <v>108</v>
      </c>
      <c r="GX36" s="143" t="s">
        <v>108</v>
      </c>
      <c r="GY36" s="143" t="s">
        <v>108</v>
      </c>
      <c r="GZ36" s="143" t="s">
        <v>108</v>
      </c>
      <c r="HA36" s="143" t="s">
        <v>108</v>
      </c>
      <c r="HB36" s="143" t="s">
        <v>108</v>
      </c>
      <c r="HC36" s="143" t="s">
        <v>108</v>
      </c>
      <c r="HD36" s="143" t="s">
        <v>108</v>
      </c>
      <c r="HE36" s="143" t="s">
        <v>108</v>
      </c>
      <c r="HF36" s="143" t="s">
        <v>108</v>
      </c>
    </row>
    <row r="37" spans="1:214" s="106" customFormat="1" ht="12" customHeight="1" x14ac:dyDescent="0.2">
      <c r="A37" s="8">
        <v>180</v>
      </c>
      <c r="B37" s="143" t="s">
        <v>108</v>
      </c>
      <c r="C37" s="143" t="s">
        <v>108</v>
      </c>
      <c r="D37" s="143" t="s">
        <v>108</v>
      </c>
      <c r="E37" s="143" t="s">
        <v>108</v>
      </c>
      <c r="F37" s="143" t="s">
        <v>108</v>
      </c>
      <c r="G37" s="143" t="s">
        <v>108</v>
      </c>
      <c r="H37" s="143" t="s">
        <v>108</v>
      </c>
      <c r="I37" s="143" t="s">
        <v>108</v>
      </c>
      <c r="J37" s="143" t="s">
        <v>108</v>
      </c>
      <c r="K37" s="143" t="s">
        <v>108</v>
      </c>
      <c r="L37" s="143" t="s">
        <v>108</v>
      </c>
      <c r="M37" s="143" t="s">
        <v>108</v>
      </c>
      <c r="N37" s="143" t="s">
        <v>108</v>
      </c>
      <c r="O37" s="143" t="s">
        <v>108</v>
      </c>
      <c r="P37" s="143" t="s">
        <v>108</v>
      </c>
      <c r="Q37" s="143" t="s">
        <v>108</v>
      </c>
      <c r="R37" s="143" t="s">
        <v>108</v>
      </c>
      <c r="S37" s="143" t="s">
        <v>108</v>
      </c>
      <c r="T37" s="143" t="s">
        <v>108</v>
      </c>
      <c r="U37" s="143" t="s">
        <v>108</v>
      </c>
      <c r="V37" s="143" t="s">
        <v>108</v>
      </c>
      <c r="W37" s="143" t="s">
        <v>108</v>
      </c>
      <c r="X37" s="143" t="s">
        <v>108</v>
      </c>
      <c r="Y37" s="143" t="s">
        <v>108</v>
      </c>
      <c r="Z37" s="143" t="s">
        <v>108</v>
      </c>
      <c r="AA37" s="143" t="s">
        <v>108</v>
      </c>
      <c r="AB37" s="143" t="s">
        <v>108</v>
      </c>
      <c r="AC37" s="143" t="s">
        <v>108</v>
      </c>
      <c r="AD37" s="143" t="s">
        <v>108</v>
      </c>
      <c r="AE37" s="143" t="s">
        <v>108</v>
      </c>
      <c r="AF37" s="143" t="s">
        <v>108</v>
      </c>
      <c r="AG37" s="143" t="s">
        <v>108</v>
      </c>
      <c r="AH37" s="143" t="s">
        <v>108</v>
      </c>
      <c r="AI37" s="143" t="s">
        <v>108</v>
      </c>
      <c r="AJ37" s="143" t="s">
        <v>108</v>
      </c>
      <c r="AK37" s="143" t="s">
        <v>108</v>
      </c>
      <c r="AL37" s="143" t="s">
        <v>108</v>
      </c>
      <c r="AM37" s="143" t="s">
        <v>108</v>
      </c>
      <c r="AN37" s="143" t="s">
        <v>108</v>
      </c>
      <c r="AO37" s="143" t="s">
        <v>108</v>
      </c>
      <c r="AP37" s="143" t="s">
        <v>108</v>
      </c>
      <c r="AQ37" s="143" t="s">
        <v>108</v>
      </c>
      <c r="AR37" s="143" t="s">
        <v>108</v>
      </c>
      <c r="AS37" s="143" t="s">
        <v>108</v>
      </c>
      <c r="AT37" s="143" t="s">
        <v>108</v>
      </c>
      <c r="AU37" s="143" t="s">
        <v>108</v>
      </c>
      <c r="AV37" s="143" t="s">
        <v>108</v>
      </c>
      <c r="AW37" s="143" t="s">
        <v>108</v>
      </c>
      <c r="AX37" s="143" t="s">
        <v>108</v>
      </c>
      <c r="AY37" s="143" t="s">
        <v>108</v>
      </c>
      <c r="AZ37" s="143" t="s">
        <v>108</v>
      </c>
      <c r="BA37" s="143" t="s">
        <v>108</v>
      </c>
      <c r="BB37" s="143" t="s">
        <v>108</v>
      </c>
      <c r="BC37" s="143" t="s">
        <v>108</v>
      </c>
      <c r="BD37" s="143" t="s">
        <v>108</v>
      </c>
      <c r="BE37" s="143" t="s">
        <v>108</v>
      </c>
      <c r="BF37" s="143" t="s">
        <v>108</v>
      </c>
      <c r="BG37" s="143" t="s">
        <v>108</v>
      </c>
      <c r="BH37" s="143" t="s">
        <v>108</v>
      </c>
      <c r="BI37" s="143" t="s">
        <v>108</v>
      </c>
      <c r="BJ37" s="143" t="s">
        <v>108</v>
      </c>
      <c r="BK37" s="143" t="s">
        <v>108</v>
      </c>
      <c r="BL37" s="143" t="s">
        <v>108</v>
      </c>
      <c r="BM37" s="143" t="s">
        <v>108</v>
      </c>
      <c r="BN37" s="143" t="s">
        <v>108</v>
      </c>
      <c r="BO37" s="143" t="s">
        <v>108</v>
      </c>
      <c r="BP37" s="143" t="s">
        <v>108</v>
      </c>
      <c r="BQ37" s="143" t="s">
        <v>108</v>
      </c>
      <c r="BR37" s="143" t="s">
        <v>108</v>
      </c>
      <c r="BS37" s="143" t="s">
        <v>108</v>
      </c>
      <c r="BT37" s="143" t="s">
        <v>108</v>
      </c>
      <c r="BU37" s="143" t="s">
        <v>108</v>
      </c>
      <c r="BV37" s="143" t="s">
        <v>108</v>
      </c>
      <c r="BW37" s="143" t="s">
        <v>108</v>
      </c>
      <c r="BX37" s="143" t="s">
        <v>108</v>
      </c>
      <c r="BY37" s="143" t="s">
        <v>108</v>
      </c>
      <c r="BZ37" s="143" t="s">
        <v>108</v>
      </c>
      <c r="CA37" s="143" t="s">
        <v>108</v>
      </c>
      <c r="CB37" s="143" t="s">
        <v>108</v>
      </c>
      <c r="CC37" s="143" t="s">
        <v>108</v>
      </c>
      <c r="CD37" s="143" t="s">
        <v>108</v>
      </c>
      <c r="CE37" s="143" t="s">
        <v>108</v>
      </c>
      <c r="CF37" s="143" t="s">
        <v>108</v>
      </c>
      <c r="CG37" s="143" t="s">
        <v>108</v>
      </c>
      <c r="CH37" s="143" t="s">
        <v>108</v>
      </c>
      <c r="CI37" s="143" t="s">
        <v>108</v>
      </c>
      <c r="CJ37" s="143" t="s">
        <v>108</v>
      </c>
      <c r="CK37" s="143" t="s">
        <v>108</v>
      </c>
      <c r="CL37" s="143" t="s">
        <v>108</v>
      </c>
      <c r="CM37" s="143" t="s">
        <v>108</v>
      </c>
      <c r="CN37" s="143" t="s">
        <v>108</v>
      </c>
      <c r="CO37" s="143" t="s">
        <v>108</v>
      </c>
      <c r="CP37" s="143" t="s">
        <v>108</v>
      </c>
      <c r="CQ37" s="143" t="s">
        <v>108</v>
      </c>
      <c r="CR37" s="143" t="s">
        <v>108</v>
      </c>
      <c r="CS37" s="143" t="s">
        <v>108</v>
      </c>
      <c r="CT37" s="143" t="s">
        <v>108</v>
      </c>
      <c r="CU37" s="143" t="s">
        <v>108</v>
      </c>
      <c r="CV37" s="143" t="s">
        <v>108</v>
      </c>
      <c r="CW37" s="143" t="s">
        <v>108</v>
      </c>
      <c r="CX37" s="143" t="s">
        <v>108</v>
      </c>
      <c r="CY37" s="143" t="s">
        <v>108</v>
      </c>
      <c r="CZ37" s="143" t="s">
        <v>108</v>
      </c>
      <c r="DA37" s="143" t="s">
        <v>108</v>
      </c>
      <c r="DB37" s="143" t="s">
        <v>108</v>
      </c>
      <c r="DC37" s="143" t="s">
        <v>108</v>
      </c>
      <c r="DD37" s="143" t="s">
        <v>108</v>
      </c>
      <c r="DE37" s="143" t="s">
        <v>108</v>
      </c>
      <c r="DF37" s="143" t="s">
        <v>108</v>
      </c>
      <c r="DG37" s="143" t="s">
        <v>108</v>
      </c>
      <c r="DH37" s="143" t="s">
        <v>108</v>
      </c>
      <c r="DI37" s="143" t="s">
        <v>108</v>
      </c>
      <c r="DJ37" s="143" t="s">
        <v>108</v>
      </c>
      <c r="DK37" s="143" t="s">
        <v>108</v>
      </c>
      <c r="DL37" s="143" t="s">
        <v>108</v>
      </c>
      <c r="DM37" s="143" t="s">
        <v>108</v>
      </c>
      <c r="DN37" s="143" t="s">
        <v>108</v>
      </c>
      <c r="DO37" s="143" t="s">
        <v>108</v>
      </c>
      <c r="DP37" s="143" t="s">
        <v>108</v>
      </c>
      <c r="DQ37" s="143" t="s">
        <v>108</v>
      </c>
      <c r="DR37" s="143" t="s">
        <v>108</v>
      </c>
      <c r="DS37" s="143" t="s">
        <v>108</v>
      </c>
      <c r="DT37" s="143" t="s">
        <v>108</v>
      </c>
      <c r="DU37" s="143" t="s">
        <v>108</v>
      </c>
      <c r="DV37" s="143" t="s">
        <v>108</v>
      </c>
      <c r="DW37" s="143" t="s">
        <v>108</v>
      </c>
      <c r="DX37" s="143" t="s">
        <v>108</v>
      </c>
      <c r="DY37" s="143" t="s">
        <v>108</v>
      </c>
      <c r="DZ37" s="143" t="s">
        <v>108</v>
      </c>
      <c r="EA37" s="143" t="s">
        <v>108</v>
      </c>
      <c r="EB37" s="143" t="s">
        <v>108</v>
      </c>
      <c r="EC37" s="143" t="s">
        <v>108</v>
      </c>
      <c r="ED37" s="143" t="s">
        <v>108</v>
      </c>
      <c r="EE37" s="143" t="s">
        <v>108</v>
      </c>
      <c r="EF37" s="143" t="s">
        <v>108</v>
      </c>
      <c r="EG37" s="143" t="s">
        <v>108</v>
      </c>
      <c r="EH37" s="143" t="s">
        <v>108</v>
      </c>
      <c r="EI37" s="143" t="s">
        <v>108</v>
      </c>
      <c r="EJ37" s="143" t="s">
        <v>108</v>
      </c>
      <c r="EK37" s="143" t="s">
        <v>108</v>
      </c>
      <c r="EL37" s="143" t="s">
        <v>108</v>
      </c>
      <c r="EM37" s="143" t="s">
        <v>108</v>
      </c>
      <c r="EN37" s="143" t="s">
        <v>108</v>
      </c>
      <c r="EO37" s="143" t="s">
        <v>108</v>
      </c>
      <c r="EP37" s="143" t="s">
        <v>108</v>
      </c>
      <c r="EQ37" s="143" t="s">
        <v>108</v>
      </c>
      <c r="ER37" s="143" t="s">
        <v>108</v>
      </c>
      <c r="ES37" s="143" t="s">
        <v>108</v>
      </c>
      <c r="ET37" s="143" t="s">
        <v>108</v>
      </c>
      <c r="EU37" s="143" t="s">
        <v>108</v>
      </c>
      <c r="EV37" s="143" t="s">
        <v>108</v>
      </c>
      <c r="EW37" s="143" t="s">
        <v>108</v>
      </c>
      <c r="EX37" s="143" t="s">
        <v>108</v>
      </c>
      <c r="EY37" s="143" t="s">
        <v>108</v>
      </c>
      <c r="EZ37" s="143" t="s">
        <v>108</v>
      </c>
      <c r="FA37" s="143" t="s">
        <v>108</v>
      </c>
      <c r="FB37" s="143" t="s">
        <v>108</v>
      </c>
      <c r="FC37" s="143" t="s">
        <v>108</v>
      </c>
      <c r="FD37" s="143" t="s">
        <v>108</v>
      </c>
      <c r="FE37" s="143" t="s">
        <v>108</v>
      </c>
      <c r="FF37" s="143" t="s">
        <v>108</v>
      </c>
      <c r="FG37" s="143" t="s">
        <v>108</v>
      </c>
      <c r="FH37" s="143" t="s">
        <v>108</v>
      </c>
      <c r="FI37" s="143" t="s">
        <v>108</v>
      </c>
      <c r="FJ37" s="143" t="s">
        <v>108</v>
      </c>
      <c r="FK37" s="143" t="s">
        <v>108</v>
      </c>
      <c r="FL37" s="143" t="s">
        <v>108</v>
      </c>
      <c r="FM37" s="143" t="s">
        <v>108</v>
      </c>
      <c r="FN37" s="143" t="s">
        <v>108</v>
      </c>
      <c r="FO37" s="143" t="s">
        <v>108</v>
      </c>
      <c r="FP37" s="143" t="s">
        <v>108</v>
      </c>
      <c r="FQ37" s="143" t="s">
        <v>108</v>
      </c>
      <c r="FR37" s="143" t="s">
        <v>108</v>
      </c>
      <c r="FS37" s="143" t="s">
        <v>108</v>
      </c>
      <c r="FT37" s="143" t="s">
        <v>108</v>
      </c>
      <c r="FU37" s="143" t="s">
        <v>108</v>
      </c>
      <c r="FV37" s="143" t="s">
        <v>108</v>
      </c>
      <c r="FW37" s="143" t="s">
        <v>108</v>
      </c>
      <c r="FX37" s="143" t="s">
        <v>108</v>
      </c>
      <c r="FY37" s="143" t="s">
        <v>108</v>
      </c>
      <c r="FZ37" s="143" t="s">
        <v>108</v>
      </c>
      <c r="GA37" s="143" t="s">
        <v>108</v>
      </c>
      <c r="GB37" s="143" t="s">
        <v>108</v>
      </c>
      <c r="GC37" s="143" t="s">
        <v>108</v>
      </c>
      <c r="GD37" s="143" t="s">
        <v>108</v>
      </c>
      <c r="GE37" s="143" t="s">
        <v>108</v>
      </c>
      <c r="GF37" s="143" t="s">
        <v>108</v>
      </c>
      <c r="GG37" s="143" t="s">
        <v>108</v>
      </c>
      <c r="GH37" s="143" t="s">
        <v>108</v>
      </c>
      <c r="GI37" s="143" t="s">
        <v>108</v>
      </c>
      <c r="GJ37" s="143" t="s">
        <v>108</v>
      </c>
      <c r="GK37" s="143" t="s">
        <v>108</v>
      </c>
      <c r="GL37" s="143" t="s">
        <v>108</v>
      </c>
      <c r="GM37" s="143" t="s">
        <v>108</v>
      </c>
      <c r="GN37" s="143" t="s">
        <v>108</v>
      </c>
      <c r="GO37" s="143" t="s">
        <v>108</v>
      </c>
      <c r="GP37" s="143" t="s">
        <v>108</v>
      </c>
      <c r="GQ37" s="143" t="s">
        <v>108</v>
      </c>
      <c r="GR37" s="143" t="s">
        <v>108</v>
      </c>
      <c r="GS37" s="143" t="s">
        <v>108</v>
      </c>
      <c r="GT37" s="143" t="s">
        <v>108</v>
      </c>
      <c r="GU37" s="143" t="s">
        <v>108</v>
      </c>
      <c r="GV37" s="143" t="s">
        <v>108</v>
      </c>
      <c r="GW37" s="143" t="s">
        <v>108</v>
      </c>
      <c r="GX37" s="143" t="s">
        <v>108</v>
      </c>
      <c r="GY37" s="143" t="s">
        <v>108</v>
      </c>
      <c r="GZ37" s="143" t="s">
        <v>108</v>
      </c>
      <c r="HA37" s="143" t="s">
        <v>108</v>
      </c>
      <c r="HB37" s="143" t="s">
        <v>108</v>
      </c>
      <c r="HC37" s="143" t="s">
        <v>108</v>
      </c>
      <c r="HD37" s="143" t="s">
        <v>108</v>
      </c>
      <c r="HE37" s="143" t="s">
        <v>108</v>
      </c>
      <c r="HF37" s="143" t="s">
        <v>108</v>
      </c>
    </row>
    <row r="38" spans="1:214" s="106" customFormat="1" ht="12" customHeight="1" x14ac:dyDescent="0.2">
      <c r="A38" s="8">
        <v>181</v>
      </c>
      <c r="B38" s="143" t="s">
        <v>108</v>
      </c>
      <c r="C38" s="143" t="s">
        <v>108</v>
      </c>
      <c r="D38" s="143" t="s">
        <v>108</v>
      </c>
      <c r="E38" s="143" t="s">
        <v>108</v>
      </c>
      <c r="F38" s="143" t="s">
        <v>108</v>
      </c>
      <c r="G38" s="143" t="s">
        <v>108</v>
      </c>
      <c r="H38" s="143" t="s">
        <v>108</v>
      </c>
      <c r="I38" s="143" t="s">
        <v>108</v>
      </c>
      <c r="J38" s="143" t="s">
        <v>108</v>
      </c>
      <c r="K38" s="143" t="s">
        <v>108</v>
      </c>
      <c r="L38" s="143" t="s">
        <v>108</v>
      </c>
      <c r="M38" s="143" t="s">
        <v>108</v>
      </c>
      <c r="N38" s="143" t="s">
        <v>108</v>
      </c>
      <c r="O38" s="143" t="s">
        <v>108</v>
      </c>
      <c r="P38" s="143" t="s">
        <v>108</v>
      </c>
      <c r="Q38" s="143" t="s">
        <v>108</v>
      </c>
      <c r="R38" s="143" t="s">
        <v>108</v>
      </c>
      <c r="S38" s="143" t="s">
        <v>108</v>
      </c>
      <c r="T38" s="143" t="s">
        <v>108</v>
      </c>
      <c r="U38" s="143" t="s">
        <v>108</v>
      </c>
      <c r="V38" s="143" t="s">
        <v>108</v>
      </c>
      <c r="W38" s="143" t="s">
        <v>108</v>
      </c>
      <c r="X38" s="143" t="s">
        <v>108</v>
      </c>
      <c r="Y38" s="143" t="s">
        <v>108</v>
      </c>
      <c r="Z38" s="143" t="s">
        <v>108</v>
      </c>
      <c r="AA38" s="143" t="s">
        <v>108</v>
      </c>
      <c r="AB38" s="143" t="s">
        <v>108</v>
      </c>
      <c r="AC38" s="143" t="s">
        <v>108</v>
      </c>
      <c r="AD38" s="143" t="s">
        <v>108</v>
      </c>
      <c r="AE38" s="143" t="s">
        <v>108</v>
      </c>
      <c r="AF38" s="143" t="s">
        <v>108</v>
      </c>
      <c r="AG38" s="143" t="s">
        <v>108</v>
      </c>
      <c r="AH38" s="143" t="s">
        <v>108</v>
      </c>
      <c r="AI38" s="143" t="s">
        <v>108</v>
      </c>
      <c r="AJ38" s="143" t="s">
        <v>108</v>
      </c>
      <c r="AK38" s="143" t="s">
        <v>108</v>
      </c>
      <c r="AL38" s="143" t="s">
        <v>108</v>
      </c>
      <c r="AM38" s="143" t="s">
        <v>108</v>
      </c>
      <c r="AN38" s="143" t="s">
        <v>108</v>
      </c>
      <c r="AO38" s="143" t="s">
        <v>108</v>
      </c>
      <c r="AP38" s="143" t="s">
        <v>108</v>
      </c>
      <c r="AQ38" s="143" t="s">
        <v>108</v>
      </c>
      <c r="AR38" s="143" t="s">
        <v>108</v>
      </c>
      <c r="AS38" s="143" t="s">
        <v>108</v>
      </c>
      <c r="AT38" s="143" t="s">
        <v>108</v>
      </c>
      <c r="AU38" s="143" t="s">
        <v>108</v>
      </c>
      <c r="AV38" s="143" t="s">
        <v>108</v>
      </c>
      <c r="AW38" s="143" t="s">
        <v>108</v>
      </c>
      <c r="AX38" s="143" t="s">
        <v>108</v>
      </c>
      <c r="AY38" s="143" t="s">
        <v>108</v>
      </c>
      <c r="AZ38" s="143" t="s">
        <v>108</v>
      </c>
      <c r="BA38" s="143" t="s">
        <v>108</v>
      </c>
      <c r="BB38" s="143" t="s">
        <v>108</v>
      </c>
      <c r="BC38" s="143" t="s">
        <v>108</v>
      </c>
      <c r="BD38" s="143" t="s">
        <v>108</v>
      </c>
      <c r="BE38" s="143" t="s">
        <v>108</v>
      </c>
      <c r="BF38" s="143" t="s">
        <v>108</v>
      </c>
      <c r="BG38" s="143" t="s">
        <v>108</v>
      </c>
      <c r="BH38" s="143" t="s">
        <v>108</v>
      </c>
      <c r="BI38" s="143" t="s">
        <v>108</v>
      </c>
      <c r="BJ38" s="143" t="s">
        <v>108</v>
      </c>
      <c r="BK38" s="143" t="s">
        <v>108</v>
      </c>
      <c r="BL38" s="143" t="s">
        <v>108</v>
      </c>
      <c r="BM38" s="143" t="s">
        <v>108</v>
      </c>
      <c r="BN38" s="143" t="s">
        <v>108</v>
      </c>
      <c r="BO38" s="143" t="s">
        <v>108</v>
      </c>
      <c r="BP38" s="143" t="s">
        <v>108</v>
      </c>
      <c r="BQ38" s="143" t="s">
        <v>108</v>
      </c>
      <c r="BR38" s="143" t="s">
        <v>108</v>
      </c>
      <c r="BS38" s="143" t="s">
        <v>108</v>
      </c>
      <c r="BT38" s="143" t="s">
        <v>108</v>
      </c>
      <c r="BU38" s="143" t="s">
        <v>108</v>
      </c>
      <c r="BV38" s="143" t="s">
        <v>108</v>
      </c>
      <c r="BW38" s="143" t="s">
        <v>108</v>
      </c>
      <c r="BX38" s="143" t="s">
        <v>108</v>
      </c>
      <c r="BY38" s="143" t="s">
        <v>108</v>
      </c>
      <c r="BZ38" s="143" t="s">
        <v>108</v>
      </c>
      <c r="CA38" s="143" t="s">
        <v>108</v>
      </c>
      <c r="CB38" s="143" t="s">
        <v>108</v>
      </c>
      <c r="CC38" s="143" t="s">
        <v>108</v>
      </c>
      <c r="CD38" s="143" t="s">
        <v>108</v>
      </c>
      <c r="CE38" s="143" t="s">
        <v>108</v>
      </c>
      <c r="CF38" s="143" t="s">
        <v>108</v>
      </c>
      <c r="CG38" s="143" t="s">
        <v>108</v>
      </c>
      <c r="CH38" s="143" t="s">
        <v>108</v>
      </c>
      <c r="CI38" s="143" t="s">
        <v>108</v>
      </c>
      <c r="CJ38" s="143" t="s">
        <v>108</v>
      </c>
      <c r="CK38" s="143" t="s">
        <v>108</v>
      </c>
      <c r="CL38" s="143" t="s">
        <v>108</v>
      </c>
      <c r="CM38" s="143" t="s">
        <v>108</v>
      </c>
      <c r="CN38" s="143" t="s">
        <v>108</v>
      </c>
      <c r="CO38" s="143" t="s">
        <v>108</v>
      </c>
      <c r="CP38" s="143" t="s">
        <v>108</v>
      </c>
      <c r="CQ38" s="143" t="s">
        <v>108</v>
      </c>
      <c r="CR38" s="143" t="s">
        <v>108</v>
      </c>
      <c r="CS38" s="143" t="s">
        <v>108</v>
      </c>
      <c r="CT38" s="143" t="s">
        <v>108</v>
      </c>
      <c r="CU38" s="143" t="s">
        <v>108</v>
      </c>
      <c r="CV38" s="143" t="s">
        <v>108</v>
      </c>
      <c r="CW38" s="143" t="s">
        <v>108</v>
      </c>
      <c r="CX38" s="143" t="s">
        <v>108</v>
      </c>
      <c r="CY38" s="143" t="s">
        <v>108</v>
      </c>
      <c r="CZ38" s="143" t="s">
        <v>108</v>
      </c>
      <c r="DA38" s="143" t="s">
        <v>108</v>
      </c>
      <c r="DB38" s="143" t="s">
        <v>108</v>
      </c>
      <c r="DC38" s="143" t="s">
        <v>108</v>
      </c>
      <c r="DD38" s="143" t="s">
        <v>108</v>
      </c>
      <c r="DE38" s="143" t="s">
        <v>108</v>
      </c>
      <c r="DF38" s="143" t="s">
        <v>108</v>
      </c>
      <c r="DG38" s="143" t="s">
        <v>108</v>
      </c>
      <c r="DH38" s="143" t="s">
        <v>108</v>
      </c>
      <c r="DI38" s="143" t="s">
        <v>108</v>
      </c>
      <c r="DJ38" s="143" t="s">
        <v>108</v>
      </c>
      <c r="DK38" s="143" t="s">
        <v>108</v>
      </c>
      <c r="DL38" s="143" t="s">
        <v>108</v>
      </c>
      <c r="DM38" s="143" t="s">
        <v>108</v>
      </c>
      <c r="DN38" s="143" t="s">
        <v>108</v>
      </c>
      <c r="DO38" s="143" t="s">
        <v>108</v>
      </c>
      <c r="DP38" s="143" t="s">
        <v>108</v>
      </c>
      <c r="DQ38" s="143" t="s">
        <v>108</v>
      </c>
      <c r="DR38" s="143" t="s">
        <v>108</v>
      </c>
      <c r="DS38" s="143" t="s">
        <v>108</v>
      </c>
      <c r="DT38" s="143" t="s">
        <v>108</v>
      </c>
      <c r="DU38" s="143" t="s">
        <v>108</v>
      </c>
      <c r="DV38" s="143" t="s">
        <v>108</v>
      </c>
      <c r="DW38" s="143" t="s">
        <v>108</v>
      </c>
      <c r="DX38" s="143" t="s">
        <v>108</v>
      </c>
      <c r="DY38" s="143" t="s">
        <v>108</v>
      </c>
      <c r="DZ38" s="143" t="s">
        <v>108</v>
      </c>
      <c r="EA38" s="143" t="s">
        <v>108</v>
      </c>
      <c r="EB38" s="143" t="s">
        <v>108</v>
      </c>
      <c r="EC38" s="143" t="s">
        <v>108</v>
      </c>
      <c r="ED38" s="143" t="s">
        <v>108</v>
      </c>
      <c r="EE38" s="143" t="s">
        <v>108</v>
      </c>
      <c r="EF38" s="143" t="s">
        <v>108</v>
      </c>
      <c r="EG38" s="143" t="s">
        <v>108</v>
      </c>
      <c r="EH38" s="143" t="s">
        <v>108</v>
      </c>
      <c r="EI38" s="143" t="s">
        <v>108</v>
      </c>
      <c r="EJ38" s="143" t="s">
        <v>108</v>
      </c>
      <c r="EK38" s="143" t="s">
        <v>108</v>
      </c>
      <c r="EL38" s="143" t="s">
        <v>108</v>
      </c>
      <c r="EM38" s="143" t="s">
        <v>108</v>
      </c>
      <c r="EN38" s="143" t="s">
        <v>108</v>
      </c>
      <c r="EO38" s="143" t="s">
        <v>108</v>
      </c>
      <c r="EP38" s="143" t="s">
        <v>108</v>
      </c>
      <c r="EQ38" s="143" t="s">
        <v>108</v>
      </c>
      <c r="ER38" s="143" t="s">
        <v>108</v>
      </c>
      <c r="ES38" s="143" t="s">
        <v>108</v>
      </c>
      <c r="ET38" s="143" t="s">
        <v>108</v>
      </c>
      <c r="EU38" s="143" t="s">
        <v>108</v>
      </c>
      <c r="EV38" s="143" t="s">
        <v>108</v>
      </c>
      <c r="EW38" s="143" t="s">
        <v>108</v>
      </c>
      <c r="EX38" s="143" t="s">
        <v>108</v>
      </c>
      <c r="EY38" s="143" t="s">
        <v>108</v>
      </c>
      <c r="EZ38" s="143" t="s">
        <v>108</v>
      </c>
      <c r="FA38" s="143" t="s">
        <v>108</v>
      </c>
      <c r="FB38" s="143" t="s">
        <v>108</v>
      </c>
      <c r="FC38" s="143" t="s">
        <v>108</v>
      </c>
      <c r="FD38" s="143" t="s">
        <v>108</v>
      </c>
      <c r="FE38" s="143" t="s">
        <v>108</v>
      </c>
      <c r="FF38" s="143" t="s">
        <v>108</v>
      </c>
      <c r="FG38" s="143" t="s">
        <v>108</v>
      </c>
      <c r="FH38" s="143" t="s">
        <v>108</v>
      </c>
      <c r="FI38" s="143" t="s">
        <v>108</v>
      </c>
      <c r="FJ38" s="143" t="s">
        <v>108</v>
      </c>
      <c r="FK38" s="143" t="s">
        <v>108</v>
      </c>
      <c r="FL38" s="143" t="s">
        <v>108</v>
      </c>
      <c r="FM38" s="143" t="s">
        <v>108</v>
      </c>
      <c r="FN38" s="143" t="s">
        <v>108</v>
      </c>
      <c r="FO38" s="143" t="s">
        <v>108</v>
      </c>
      <c r="FP38" s="143" t="s">
        <v>108</v>
      </c>
      <c r="FQ38" s="143" t="s">
        <v>108</v>
      </c>
      <c r="FR38" s="143" t="s">
        <v>108</v>
      </c>
      <c r="FS38" s="143" t="s">
        <v>108</v>
      </c>
      <c r="FT38" s="143" t="s">
        <v>108</v>
      </c>
      <c r="FU38" s="143" t="s">
        <v>108</v>
      </c>
      <c r="FV38" s="143" t="s">
        <v>108</v>
      </c>
      <c r="FW38" s="143" t="s">
        <v>108</v>
      </c>
      <c r="FX38" s="143" t="s">
        <v>108</v>
      </c>
      <c r="FY38" s="143" t="s">
        <v>108</v>
      </c>
      <c r="FZ38" s="143" t="s">
        <v>108</v>
      </c>
      <c r="GA38" s="143" t="s">
        <v>108</v>
      </c>
      <c r="GB38" s="143" t="s">
        <v>108</v>
      </c>
      <c r="GC38" s="143" t="s">
        <v>108</v>
      </c>
      <c r="GD38" s="143" t="s">
        <v>108</v>
      </c>
      <c r="GE38" s="143" t="s">
        <v>108</v>
      </c>
      <c r="GF38" s="143" t="s">
        <v>108</v>
      </c>
      <c r="GG38" s="143" t="s">
        <v>108</v>
      </c>
      <c r="GH38" s="143" t="s">
        <v>108</v>
      </c>
      <c r="GI38" s="143" t="s">
        <v>108</v>
      </c>
      <c r="GJ38" s="143" t="s">
        <v>108</v>
      </c>
      <c r="GK38" s="143" t="s">
        <v>108</v>
      </c>
      <c r="GL38" s="143" t="s">
        <v>108</v>
      </c>
      <c r="GM38" s="143" t="s">
        <v>108</v>
      </c>
      <c r="GN38" s="143" t="s">
        <v>108</v>
      </c>
      <c r="GO38" s="143" t="s">
        <v>108</v>
      </c>
      <c r="GP38" s="143" t="s">
        <v>108</v>
      </c>
      <c r="GQ38" s="143" t="s">
        <v>108</v>
      </c>
      <c r="GR38" s="143" t="s">
        <v>108</v>
      </c>
      <c r="GS38" s="143" t="s">
        <v>108</v>
      </c>
      <c r="GT38" s="143" t="s">
        <v>108</v>
      </c>
      <c r="GU38" s="143" t="s">
        <v>108</v>
      </c>
      <c r="GV38" s="143" t="s">
        <v>108</v>
      </c>
      <c r="GW38" s="143" t="s">
        <v>108</v>
      </c>
      <c r="GX38" s="143" t="s">
        <v>108</v>
      </c>
      <c r="GY38" s="143" t="s">
        <v>108</v>
      </c>
      <c r="GZ38" s="143" t="s">
        <v>108</v>
      </c>
      <c r="HA38" s="143" t="s">
        <v>108</v>
      </c>
      <c r="HB38" s="143" t="s">
        <v>108</v>
      </c>
      <c r="HC38" s="143" t="s">
        <v>108</v>
      </c>
      <c r="HD38" s="143" t="s">
        <v>108</v>
      </c>
      <c r="HE38" s="143" t="s">
        <v>108</v>
      </c>
      <c r="HF38" s="143" t="s">
        <v>108</v>
      </c>
    </row>
    <row r="39" spans="1:214" s="106" customFormat="1" x14ac:dyDescent="0.2">
      <c r="A39" s="188">
        <v>192</v>
      </c>
      <c r="B39" s="189" t="s">
        <v>108</v>
      </c>
      <c r="C39" s="189" t="s">
        <v>108</v>
      </c>
      <c r="D39" s="189" t="s">
        <v>108</v>
      </c>
      <c r="E39" s="189" t="s">
        <v>108</v>
      </c>
      <c r="F39" s="189" t="s">
        <v>108</v>
      </c>
      <c r="G39" s="189" t="s">
        <v>108</v>
      </c>
      <c r="H39" s="189" t="s">
        <v>108</v>
      </c>
      <c r="I39" s="189" t="s">
        <v>108</v>
      </c>
      <c r="J39" s="189" t="s">
        <v>108</v>
      </c>
      <c r="K39" s="189" t="s">
        <v>108</v>
      </c>
      <c r="L39" s="189" t="s">
        <v>108</v>
      </c>
      <c r="M39" s="189" t="s">
        <v>108</v>
      </c>
      <c r="N39" s="189" t="s">
        <v>108</v>
      </c>
      <c r="O39" s="189" t="s">
        <v>108</v>
      </c>
      <c r="P39" s="189" t="s">
        <v>108</v>
      </c>
      <c r="Q39" s="189" t="s">
        <v>108</v>
      </c>
      <c r="R39" s="189" t="s">
        <v>108</v>
      </c>
      <c r="S39" s="189" t="s">
        <v>108</v>
      </c>
      <c r="T39" s="189" t="s">
        <v>108</v>
      </c>
      <c r="U39" s="189" t="s">
        <v>108</v>
      </c>
      <c r="V39" s="189" t="s">
        <v>108</v>
      </c>
      <c r="W39" s="189" t="s">
        <v>108</v>
      </c>
      <c r="X39" s="189" t="s">
        <v>108</v>
      </c>
      <c r="Y39" s="189" t="s">
        <v>108</v>
      </c>
      <c r="Z39" s="189" t="s">
        <v>108</v>
      </c>
      <c r="AA39" s="189" t="s">
        <v>108</v>
      </c>
      <c r="AB39" s="189" t="s">
        <v>108</v>
      </c>
      <c r="AC39" s="189" t="s">
        <v>108</v>
      </c>
      <c r="AD39" s="189" t="s">
        <v>108</v>
      </c>
      <c r="AE39" s="189" t="s">
        <v>108</v>
      </c>
      <c r="AF39" s="189" t="s">
        <v>108</v>
      </c>
      <c r="AG39" s="189" t="s">
        <v>108</v>
      </c>
      <c r="AH39" s="189" t="s">
        <v>108</v>
      </c>
      <c r="AI39" s="189" t="s">
        <v>108</v>
      </c>
      <c r="AJ39" s="189" t="s">
        <v>108</v>
      </c>
      <c r="AK39" s="189" t="s">
        <v>108</v>
      </c>
      <c r="AL39" s="189" t="s">
        <v>108</v>
      </c>
      <c r="AM39" s="189" t="s">
        <v>108</v>
      </c>
      <c r="AN39" s="189" t="s">
        <v>108</v>
      </c>
      <c r="AO39" s="189" t="s">
        <v>108</v>
      </c>
      <c r="AP39" s="189" t="s">
        <v>108</v>
      </c>
      <c r="AQ39" s="189" t="s">
        <v>108</v>
      </c>
      <c r="AR39" s="189" t="s">
        <v>108</v>
      </c>
      <c r="AS39" s="189" t="s">
        <v>108</v>
      </c>
      <c r="AT39" s="189" t="s">
        <v>108</v>
      </c>
      <c r="AU39" s="189" t="s">
        <v>108</v>
      </c>
      <c r="AV39" s="189" t="s">
        <v>108</v>
      </c>
      <c r="AW39" s="189" t="s">
        <v>108</v>
      </c>
      <c r="AX39" s="189" t="s">
        <v>108</v>
      </c>
      <c r="AY39" s="189" t="s">
        <v>108</v>
      </c>
      <c r="AZ39" s="189" t="s">
        <v>108</v>
      </c>
      <c r="BA39" s="189" t="s">
        <v>108</v>
      </c>
      <c r="BB39" s="189" t="s">
        <v>108</v>
      </c>
      <c r="BC39" s="189" t="s">
        <v>108</v>
      </c>
      <c r="BD39" s="189" t="s">
        <v>108</v>
      </c>
      <c r="BE39" s="189" t="s">
        <v>108</v>
      </c>
      <c r="BF39" s="189" t="s">
        <v>108</v>
      </c>
      <c r="BG39" s="189" t="s">
        <v>108</v>
      </c>
      <c r="BH39" s="189" t="s">
        <v>108</v>
      </c>
      <c r="BI39" s="189" t="s">
        <v>108</v>
      </c>
      <c r="BJ39" s="189" t="s">
        <v>108</v>
      </c>
      <c r="BK39" s="189" t="s">
        <v>108</v>
      </c>
      <c r="BL39" s="189" t="s">
        <v>108</v>
      </c>
      <c r="BM39" s="189" t="s">
        <v>108</v>
      </c>
      <c r="BN39" s="189" t="s">
        <v>108</v>
      </c>
      <c r="BO39" s="189" t="s">
        <v>108</v>
      </c>
      <c r="BP39" s="189" t="s">
        <v>108</v>
      </c>
      <c r="BQ39" s="189" t="s">
        <v>108</v>
      </c>
      <c r="BR39" s="189" t="s">
        <v>108</v>
      </c>
      <c r="BS39" s="189" t="s">
        <v>108</v>
      </c>
      <c r="BT39" s="189" t="s">
        <v>108</v>
      </c>
      <c r="BU39" s="189" t="s">
        <v>108</v>
      </c>
      <c r="BV39" s="189" t="s">
        <v>108</v>
      </c>
      <c r="BW39" s="189" t="s">
        <v>108</v>
      </c>
      <c r="BX39" s="189" t="s">
        <v>108</v>
      </c>
      <c r="BY39" s="189" t="s">
        <v>108</v>
      </c>
      <c r="BZ39" s="189" t="s">
        <v>108</v>
      </c>
      <c r="CA39" s="189" t="s">
        <v>108</v>
      </c>
      <c r="CB39" s="189" t="s">
        <v>108</v>
      </c>
      <c r="CC39" s="189" t="s">
        <v>108</v>
      </c>
      <c r="CD39" s="189" t="s">
        <v>108</v>
      </c>
      <c r="CE39" s="189" t="s">
        <v>108</v>
      </c>
      <c r="CF39" s="189" t="s">
        <v>108</v>
      </c>
      <c r="CG39" s="189" t="s">
        <v>108</v>
      </c>
      <c r="CH39" s="189" t="s">
        <v>108</v>
      </c>
      <c r="CI39" s="189" t="s">
        <v>108</v>
      </c>
      <c r="CJ39" s="189" t="s">
        <v>108</v>
      </c>
      <c r="CK39" s="189" t="s">
        <v>108</v>
      </c>
      <c r="CL39" s="189" t="s">
        <v>108</v>
      </c>
      <c r="CM39" s="189" t="s">
        <v>108</v>
      </c>
      <c r="CN39" s="189" t="s">
        <v>108</v>
      </c>
      <c r="CO39" s="189" t="s">
        <v>108</v>
      </c>
      <c r="CP39" s="189" t="s">
        <v>108</v>
      </c>
      <c r="CQ39" s="189" t="s">
        <v>108</v>
      </c>
      <c r="CR39" s="189" t="s">
        <v>108</v>
      </c>
      <c r="CS39" s="189" t="s">
        <v>108</v>
      </c>
      <c r="CT39" s="189" t="s">
        <v>108</v>
      </c>
      <c r="CU39" s="189" t="s">
        <v>108</v>
      </c>
      <c r="CV39" s="189" t="s">
        <v>108</v>
      </c>
      <c r="CW39" s="189" t="s">
        <v>108</v>
      </c>
      <c r="CX39" s="189" t="s">
        <v>108</v>
      </c>
      <c r="CY39" s="189" t="s">
        <v>108</v>
      </c>
      <c r="CZ39" s="189" t="s">
        <v>108</v>
      </c>
      <c r="DA39" s="189" t="s">
        <v>108</v>
      </c>
      <c r="DB39" s="189" t="s">
        <v>108</v>
      </c>
      <c r="DC39" s="189" t="s">
        <v>108</v>
      </c>
      <c r="DD39" s="189" t="s">
        <v>108</v>
      </c>
      <c r="DE39" s="189" t="s">
        <v>108</v>
      </c>
      <c r="DF39" s="189" t="s">
        <v>108</v>
      </c>
      <c r="DG39" s="189" t="s">
        <v>108</v>
      </c>
      <c r="DH39" s="189" t="s">
        <v>108</v>
      </c>
      <c r="DI39" s="189" t="s">
        <v>108</v>
      </c>
      <c r="DJ39" s="189" t="s">
        <v>108</v>
      </c>
      <c r="DK39" s="189" t="s">
        <v>108</v>
      </c>
      <c r="DL39" s="189" t="s">
        <v>108</v>
      </c>
      <c r="DM39" s="189" t="s">
        <v>108</v>
      </c>
      <c r="DN39" s="189" t="s">
        <v>108</v>
      </c>
      <c r="DO39" s="189" t="s">
        <v>108</v>
      </c>
      <c r="DP39" s="189" t="s">
        <v>108</v>
      </c>
      <c r="DQ39" s="189" t="s">
        <v>108</v>
      </c>
      <c r="DR39" s="189" t="s">
        <v>108</v>
      </c>
      <c r="DS39" s="189" t="s">
        <v>108</v>
      </c>
      <c r="DT39" s="189">
        <v>0</v>
      </c>
      <c r="DU39" s="189">
        <v>0</v>
      </c>
      <c r="DV39" s="189">
        <v>0</v>
      </c>
      <c r="DW39" s="189">
        <v>0</v>
      </c>
      <c r="DX39" s="189">
        <v>0</v>
      </c>
      <c r="DY39" s="189">
        <v>0</v>
      </c>
      <c r="DZ39" s="189">
        <v>0</v>
      </c>
      <c r="EA39" s="189">
        <v>0</v>
      </c>
      <c r="EB39" s="189">
        <v>0.83</v>
      </c>
      <c r="EC39" s="189" t="s">
        <v>108</v>
      </c>
      <c r="ED39" s="189" t="s">
        <v>108</v>
      </c>
      <c r="EE39" s="189" t="s">
        <v>108</v>
      </c>
      <c r="EF39" s="189" t="s">
        <v>108</v>
      </c>
      <c r="EG39" s="189" t="s">
        <v>108</v>
      </c>
      <c r="EH39" s="189" t="s">
        <v>108</v>
      </c>
      <c r="EI39" s="189" t="s">
        <v>108</v>
      </c>
      <c r="EJ39" s="189" t="s">
        <v>108</v>
      </c>
      <c r="EK39" s="189" t="s">
        <v>108</v>
      </c>
      <c r="EL39" s="189" t="s">
        <v>108</v>
      </c>
      <c r="EM39" s="189" t="s">
        <v>108</v>
      </c>
      <c r="EN39" s="189" t="s">
        <v>108</v>
      </c>
      <c r="EO39" s="189" t="s">
        <v>108</v>
      </c>
      <c r="EP39" s="189" t="s">
        <v>108</v>
      </c>
      <c r="EQ39" s="189" t="s">
        <v>108</v>
      </c>
      <c r="ER39" s="189" t="s">
        <v>108</v>
      </c>
      <c r="ES39" s="189" t="s">
        <v>108</v>
      </c>
      <c r="ET39" s="189" t="s">
        <v>108</v>
      </c>
      <c r="EU39" s="189" t="s">
        <v>108</v>
      </c>
      <c r="EV39" s="189" t="s">
        <v>108</v>
      </c>
      <c r="EW39" s="189" t="s">
        <v>108</v>
      </c>
      <c r="EX39" s="189" t="s">
        <v>108</v>
      </c>
      <c r="EY39" s="189" t="s">
        <v>108</v>
      </c>
      <c r="EZ39" s="189" t="s">
        <v>108</v>
      </c>
      <c r="FA39" s="189" t="s">
        <v>108</v>
      </c>
      <c r="FB39" s="189" t="s">
        <v>108</v>
      </c>
      <c r="FC39" s="189" t="s">
        <v>108</v>
      </c>
      <c r="FD39" s="189" t="s">
        <v>108</v>
      </c>
      <c r="FE39" s="189" t="s">
        <v>108</v>
      </c>
      <c r="FF39" s="189" t="s">
        <v>108</v>
      </c>
      <c r="FG39" s="189" t="s">
        <v>108</v>
      </c>
      <c r="FH39" s="189" t="s">
        <v>108</v>
      </c>
      <c r="FI39" s="189" t="s">
        <v>108</v>
      </c>
      <c r="FJ39" s="189" t="s">
        <v>108</v>
      </c>
      <c r="FK39" s="189" t="s">
        <v>108</v>
      </c>
      <c r="FL39" s="189" t="s">
        <v>108</v>
      </c>
      <c r="FM39" s="189" t="s">
        <v>108</v>
      </c>
      <c r="FN39" s="189" t="s">
        <v>108</v>
      </c>
      <c r="FO39" s="189" t="s">
        <v>108</v>
      </c>
      <c r="FP39" s="189" t="s">
        <v>108</v>
      </c>
      <c r="FQ39" s="189" t="s">
        <v>108</v>
      </c>
      <c r="FR39" s="189" t="s">
        <v>108</v>
      </c>
      <c r="FS39" s="189" t="s">
        <v>108</v>
      </c>
      <c r="FT39" s="189" t="s">
        <v>108</v>
      </c>
      <c r="FU39" s="189" t="s">
        <v>108</v>
      </c>
      <c r="FV39" s="189" t="s">
        <v>108</v>
      </c>
      <c r="FW39" s="189" t="s">
        <v>108</v>
      </c>
      <c r="FX39" s="189" t="s">
        <v>108</v>
      </c>
      <c r="FY39" s="189" t="s">
        <v>108</v>
      </c>
      <c r="FZ39" s="189" t="s">
        <v>108</v>
      </c>
      <c r="GA39" s="189" t="s">
        <v>108</v>
      </c>
      <c r="GB39" s="189" t="s">
        <v>108</v>
      </c>
      <c r="GC39" s="189" t="s">
        <v>108</v>
      </c>
      <c r="GD39" s="189" t="s">
        <v>108</v>
      </c>
      <c r="GE39" s="189" t="s">
        <v>108</v>
      </c>
      <c r="GF39" s="189" t="s">
        <v>108</v>
      </c>
      <c r="GG39" s="189" t="s">
        <v>108</v>
      </c>
      <c r="GH39" s="189" t="s">
        <v>108</v>
      </c>
      <c r="GI39" s="189" t="s">
        <v>108</v>
      </c>
      <c r="GJ39" s="189" t="s">
        <v>108</v>
      </c>
      <c r="GK39" s="189" t="s">
        <v>108</v>
      </c>
      <c r="GL39" s="189" t="s">
        <v>108</v>
      </c>
      <c r="GM39" s="189" t="s">
        <v>108</v>
      </c>
      <c r="GN39" s="189" t="s">
        <v>108</v>
      </c>
      <c r="GO39" s="189" t="s">
        <v>108</v>
      </c>
      <c r="GP39" s="189" t="s">
        <v>108</v>
      </c>
      <c r="GQ39" s="189" t="s">
        <v>108</v>
      </c>
      <c r="GR39" s="189" t="s">
        <v>108</v>
      </c>
      <c r="GS39" s="189" t="s">
        <v>108</v>
      </c>
      <c r="GT39" s="189" t="s">
        <v>108</v>
      </c>
      <c r="GU39" s="189" t="s">
        <v>108</v>
      </c>
      <c r="GV39" s="189" t="s">
        <v>108</v>
      </c>
      <c r="GW39" s="189" t="s">
        <v>108</v>
      </c>
      <c r="GX39" s="189" t="s">
        <v>108</v>
      </c>
      <c r="GY39" s="189" t="s">
        <v>108</v>
      </c>
      <c r="GZ39" s="189" t="s">
        <v>108</v>
      </c>
      <c r="HA39" s="189" t="s">
        <v>108</v>
      </c>
      <c r="HB39" s="189" t="s">
        <v>108</v>
      </c>
      <c r="HC39" s="189" t="s">
        <v>108</v>
      </c>
      <c r="HD39" s="189" t="s">
        <v>108</v>
      </c>
      <c r="HE39" s="189" t="s">
        <v>108</v>
      </c>
      <c r="HF39" s="189" t="s">
        <v>108</v>
      </c>
    </row>
    <row r="40" spans="1:214" s="106" customFormat="1" ht="12" customHeight="1" x14ac:dyDescent="0.2">
      <c r="A40" s="188">
        <v>193</v>
      </c>
      <c r="B40" s="189" t="s">
        <v>108</v>
      </c>
      <c r="C40" s="189" t="s">
        <v>108</v>
      </c>
      <c r="D40" s="189" t="s">
        <v>108</v>
      </c>
      <c r="E40" s="189" t="s">
        <v>108</v>
      </c>
      <c r="F40" s="189" t="s">
        <v>108</v>
      </c>
      <c r="G40" s="189" t="s">
        <v>108</v>
      </c>
      <c r="H40" s="189" t="s">
        <v>108</v>
      </c>
      <c r="I40" s="189" t="s">
        <v>108</v>
      </c>
      <c r="J40" s="189" t="s">
        <v>108</v>
      </c>
      <c r="K40" s="189" t="s">
        <v>108</v>
      </c>
      <c r="L40" s="189" t="s">
        <v>108</v>
      </c>
      <c r="M40" s="189" t="s">
        <v>108</v>
      </c>
      <c r="N40" s="189" t="s">
        <v>108</v>
      </c>
      <c r="O40" s="189" t="s">
        <v>108</v>
      </c>
      <c r="P40" s="189" t="s">
        <v>108</v>
      </c>
      <c r="Q40" s="189" t="s">
        <v>108</v>
      </c>
      <c r="R40" s="189" t="s">
        <v>108</v>
      </c>
      <c r="S40" s="189" t="s">
        <v>108</v>
      </c>
      <c r="T40" s="189" t="s">
        <v>108</v>
      </c>
      <c r="U40" s="189" t="s">
        <v>108</v>
      </c>
      <c r="V40" s="189" t="s">
        <v>108</v>
      </c>
      <c r="W40" s="189" t="s">
        <v>108</v>
      </c>
      <c r="X40" s="189" t="s">
        <v>108</v>
      </c>
      <c r="Y40" s="189" t="s">
        <v>108</v>
      </c>
      <c r="Z40" s="189" t="s">
        <v>108</v>
      </c>
      <c r="AA40" s="189" t="s">
        <v>108</v>
      </c>
      <c r="AB40" s="189" t="s">
        <v>108</v>
      </c>
      <c r="AC40" s="189" t="s">
        <v>108</v>
      </c>
      <c r="AD40" s="189" t="s">
        <v>108</v>
      </c>
      <c r="AE40" s="189" t="s">
        <v>108</v>
      </c>
      <c r="AF40" s="189" t="s">
        <v>108</v>
      </c>
      <c r="AG40" s="189" t="s">
        <v>108</v>
      </c>
      <c r="AH40" s="189" t="s">
        <v>108</v>
      </c>
      <c r="AI40" s="189" t="s">
        <v>108</v>
      </c>
      <c r="AJ40" s="189" t="s">
        <v>108</v>
      </c>
      <c r="AK40" s="189" t="s">
        <v>108</v>
      </c>
      <c r="AL40" s="189" t="s">
        <v>108</v>
      </c>
      <c r="AM40" s="189" t="s">
        <v>108</v>
      </c>
      <c r="AN40" s="189" t="s">
        <v>108</v>
      </c>
      <c r="AO40" s="189" t="s">
        <v>108</v>
      </c>
      <c r="AP40" s="189" t="s">
        <v>108</v>
      </c>
      <c r="AQ40" s="189" t="s">
        <v>108</v>
      </c>
      <c r="AR40" s="189" t="s">
        <v>108</v>
      </c>
      <c r="AS40" s="189" t="s">
        <v>108</v>
      </c>
      <c r="AT40" s="189" t="s">
        <v>108</v>
      </c>
      <c r="AU40" s="189" t="s">
        <v>108</v>
      </c>
      <c r="AV40" s="189" t="s">
        <v>108</v>
      </c>
      <c r="AW40" s="189" t="s">
        <v>108</v>
      </c>
      <c r="AX40" s="189" t="s">
        <v>108</v>
      </c>
      <c r="AY40" s="189" t="s">
        <v>108</v>
      </c>
      <c r="AZ40" s="189" t="s">
        <v>108</v>
      </c>
      <c r="BA40" s="189" t="s">
        <v>108</v>
      </c>
      <c r="BB40" s="189" t="s">
        <v>108</v>
      </c>
      <c r="BC40" s="189" t="s">
        <v>108</v>
      </c>
      <c r="BD40" s="189" t="s">
        <v>108</v>
      </c>
      <c r="BE40" s="189" t="s">
        <v>108</v>
      </c>
      <c r="BF40" s="189" t="s">
        <v>108</v>
      </c>
      <c r="BG40" s="189" t="s">
        <v>108</v>
      </c>
      <c r="BH40" s="189" t="s">
        <v>108</v>
      </c>
      <c r="BI40" s="189" t="s">
        <v>108</v>
      </c>
      <c r="BJ40" s="189" t="s">
        <v>108</v>
      </c>
      <c r="BK40" s="189" t="s">
        <v>108</v>
      </c>
      <c r="BL40" s="189" t="s">
        <v>108</v>
      </c>
      <c r="BM40" s="189" t="s">
        <v>108</v>
      </c>
      <c r="BN40" s="189" t="s">
        <v>108</v>
      </c>
      <c r="BO40" s="189" t="s">
        <v>108</v>
      </c>
      <c r="BP40" s="189" t="s">
        <v>108</v>
      </c>
      <c r="BQ40" s="189" t="s">
        <v>108</v>
      </c>
      <c r="BR40" s="189" t="s">
        <v>108</v>
      </c>
      <c r="BS40" s="189" t="s">
        <v>108</v>
      </c>
      <c r="BT40" s="189" t="s">
        <v>108</v>
      </c>
      <c r="BU40" s="189" t="s">
        <v>108</v>
      </c>
      <c r="BV40" s="189" t="s">
        <v>108</v>
      </c>
      <c r="BW40" s="189" t="s">
        <v>108</v>
      </c>
      <c r="BX40" s="189" t="s">
        <v>108</v>
      </c>
      <c r="BY40" s="189" t="s">
        <v>108</v>
      </c>
      <c r="BZ40" s="189" t="s">
        <v>108</v>
      </c>
      <c r="CA40" s="189" t="s">
        <v>108</v>
      </c>
      <c r="CB40" s="189" t="s">
        <v>108</v>
      </c>
      <c r="CC40" s="189" t="s">
        <v>108</v>
      </c>
      <c r="CD40" s="189" t="s">
        <v>108</v>
      </c>
      <c r="CE40" s="189" t="s">
        <v>108</v>
      </c>
      <c r="CF40" s="189" t="s">
        <v>108</v>
      </c>
      <c r="CG40" s="189" t="s">
        <v>108</v>
      </c>
      <c r="CH40" s="189" t="s">
        <v>108</v>
      </c>
      <c r="CI40" s="189" t="s">
        <v>108</v>
      </c>
      <c r="CJ40" s="189" t="s">
        <v>108</v>
      </c>
      <c r="CK40" s="189" t="s">
        <v>108</v>
      </c>
      <c r="CL40" s="189" t="s">
        <v>108</v>
      </c>
      <c r="CM40" s="189" t="s">
        <v>108</v>
      </c>
      <c r="CN40" s="189" t="s">
        <v>108</v>
      </c>
      <c r="CO40" s="189" t="s">
        <v>108</v>
      </c>
      <c r="CP40" s="189" t="s">
        <v>108</v>
      </c>
      <c r="CQ40" s="189" t="s">
        <v>108</v>
      </c>
      <c r="CR40" s="189" t="s">
        <v>108</v>
      </c>
      <c r="CS40" s="189" t="s">
        <v>108</v>
      </c>
      <c r="CT40" s="189" t="s">
        <v>108</v>
      </c>
      <c r="CU40" s="189" t="s">
        <v>108</v>
      </c>
      <c r="CV40" s="189" t="s">
        <v>108</v>
      </c>
      <c r="CW40" s="189" t="s">
        <v>108</v>
      </c>
      <c r="CX40" s="189" t="s">
        <v>108</v>
      </c>
      <c r="CY40" s="189" t="s">
        <v>108</v>
      </c>
      <c r="CZ40" s="189" t="s">
        <v>108</v>
      </c>
      <c r="DA40" s="189" t="s">
        <v>108</v>
      </c>
      <c r="DB40" s="189" t="s">
        <v>108</v>
      </c>
      <c r="DC40" s="189" t="s">
        <v>108</v>
      </c>
      <c r="DD40" s="189" t="s">
        <v>108</v>
      </c>
      <c r="DE40" s="189" t="s">
        <v>108</v>
      </c>
      <c r="DF40" s="189" t="s">
        <v>108</v>
      </c>
      <c r="DG40" s="189" t="s">
        <v>108</v>
      </c>
      <c r="DH40" s="189" t="s">
        <v>108</v>
      </c>
      <c r="DI40" s="189" t="s">
        <v>108</v>
      </c>
      <c r="DJ40" s="189" t="s">
        <v>108</v>
      </c>
      <c r="DK40" s="189" t="s">
        <v>108</v>
      </c>
      <c r="DL40" s="189" t="s">
        <v>108</v>
      </c>
      <c r="DM40" s="189" t="s">
        <v>108</v>
      </c>
      <c r="DN40" s="189" t="s">
        <v>108</v>
      </c>
      <c r="DO40" s="189" t="s">
        <v>108</v>
      </c>
      <c r="DP40" s="189" t="s">
        <v>108</v>
      </c>
      <c r="DQ40" s="189" t="s">
        <v>108</v>
      </c>
      <c r="DR40" s="189" t="s">
        <v>108</v>
      </c>
      <c r="DS40" s="189" t="s">
        <v>108</v>
      </c>
      <c r="DT40" s="189">
        <v>0</v>
      </c>
      <c r="DU40" s="189">
        <v>0</v>
      </c>
      <c r="DV40" s="189">
        <v>0</v>
      </c>
      <c r="DW40" s="189">
        <v>0</v>
      </c>
      <c r="DX40" s="189">
        <v>0</v>
      </c>
      <c r="DY40" s="189">
        <v>0</v>
      </c>
      <c r="DZ40" s="189">
        <v>0</v>
      </c>
      <c r="EA40" s="189">
        <v>0</v>
      </c>
      <c r="EB40" s="189">
        <v>0.97</v>
      </c>
      <c r="EC40" s="189" t="s">
        <v>108</v>
      </c>
      <c r="ED40" s="189" t="s">
        <v>108</v>
      </c>
      <c r="EE40" s="189" t="s">
        <v>108</v>
      </c>
      <c r="EF40" s="189" t="s">
        <v>108</v>
      </c>
      <c r="EG40" s="189" t="s">
        <v>108</v>
      </c>
      <c r="EH40" s="189" t="s">
        <v>108</v>
      </c>
      <c r="EI40" s="189" t="s">
        <v>108</v>
      </c>
      <c r="EJ40" s="189" t="s">
        <v>108</v>
      </c>
      <c r="EK40" s="189" t="s">
        <v>108</v>
      </c>
      <c r="EL40" s="189" t="s">
        <v>108</v>
      </c>
      <c r="EM40" s="189" t="s">
        <v>108</v>
      </c>
      <c r="EN40" s="189" t="s">
        <v>108</v>
      </c>
      <c r="EO40" s="189" t="s">
        <v>108</v>
      </c>
      <c r="EP40" s="189" t="s">
        <v>108</v>
      </c>
      <c r="EQ40" s="189" t="s">
        <v>108</v>
      </c>
      <c r="ER40" s="189" t="s">
        <v>108</v>
      </c>
      <c r="ES40" s="189" t="s">
        <v>108</v>
      </c>
      <c r="ET40" s="189" t="s">
        <v>108</v>
      </c>
      <c r="EU40" s="189" t="s">
        <v>108</v>
      </c>
      <c r="EV40" s="189" t="s">
        <v>108</v>
      </c>
      <c r="EW40" s="189" t="s">
        <v>108</v>
      </c>
      <c r="EX40" s="189" t="s">
        <v>108</v>
      </c>
      <c r="EY40" s="189" t="s">
        <v>108</v>
      </c>
      <c r="EZ40" s="189" t="s">
        <v>108</v>
      </c>
      <c r="FA40" s="189" t="s">
        <v>108</v>
      </c>
      <c r="FB40" s="189" t="s">
        <v>108</v>
      </c>
      <c r="FC40" s="189" t="s">
        <v>108</v>
      </c>
      <c r="FD40" s="189" t="s">
        <v>108</v>
      </c>
      <c r="FE40" s="189" t="s">
        <v>108</v>
      </c>
      <c r="FF40" s="189" t="s">
        <v>108</v>
      </c>
      <c r="FG40" s="189" t="s">
        <v>108</v>
      </c>
      <c r="FH40" s="189" t="s">
        <v>108</v>
      </c>
      <c r="FI40" s="189" t="s">
        <v>108</v>
      </c>
      <c r="FJ40" s="189" t="s">
        <v>108</v>
      </c>
      <c r="FK40" s="189" t="s">
        <v>108</v>
      </c>
      <c r="FL40" s="189" t="s">
        <v>108</v>
      </c>
      <c r="FM40" s="189" t="s">
        <v>108</v>
      </c>
      <c r="FN40" s="189" t="s">
        <v>108</v>
      </c>
      <c r="FO40" s="189" t="s">
        <v>108</v>
      </c>
      <c r="FP40" s="189" t="s">
        <v>108</v>
      </c>
      <c r="FQ40" s="189" t="s">
        <v>108</v>
      </c>
      <c r="FR40" s="189" t="s">
        <v>108</v>
      </c>
      <c r="FS40" s="189" t="s">
        <v>108</v>
      </c>
      <c r="FT40" s="189" t="s">
        <v>108</v>
      </c>
      <c r="FU40" s="189" t="s">
        <v>108</v>
      </c>
      <c r="FV40" s="189" t="s">
        <v>108</v>
      </c>
      <c r="FW40" s="189" t="s">
        <v>108</v>
      </c>
      <c r="FX40" s="189" t="s">
        <v>108</v>
      </c>
      <c r="FY40" s="189" t="s">
        <v>108</v>
      </c>
      <c r="FZ40" s="189" t="s">
        <v>108</v>
      </c>
      <c r="GA40" s="189" t="s">
        <v>108</v>
      </c>
      <c r="GB40" s="189" t="s">
        <v>108</v>
      </c>
      <c r="GC40" s="189" t="s">
        <v>108</v>
      </c>
      <c r="GD40" s="189" t="s">
        <v>108</v>
      </c>
      <c r="GE40" s="189" t="s">
        <v>108</v>
      </c>
      <c r="GF40" s="189" t="s">
        <v>108</v>
      </c>
      <c r="GG40" s="189" t="s">
        <v>108</v>
      </c>
      <c r="GH40" s="189" t="s">
        <v>108</v>
      </c>
      <c r="GI40" s="189" t="s">
        <v>108</v>
      </c>
      <c r="GJ40" s="189" t="s">
        <v>108</v>
      </c>
      <c r="GK40" s="189" t="s">
        <v>108</v>
      </c>
      <c r="GL40" s="189" t="s">
        <v>108</v>
      </c>
      <c r="GM40" s="189" t="s">
        <v>108</v>
      </c>
      <c r="GN40" s="189" t="s">
        <v>108</v>
      </c>
      <c r="GO40" s="189" t="s">
        <v>108</v>
      </c>
      <c r="GP40" s="189" t="s">
        <v>108</v>
      </c>
      <c r="GQ40" s="189" t="s">
        <v>108</v>
      </c>
      <c r="GR40" s="189" t="s">
        <v>108</v>
      </c>
      <c r="GS40" s="189" t="s">
        <v>108</v>
      </c>
      <c r="GT40" s="189" t="s">
        <v>108</v>
      </c>
      <c r="GU40" s="189" t="s">
        <v>108</v>
      </c>
      <c r="GV40" s="189" t="s">
        <v>108</v>
      </c>
      <c r="GW40" s="189" t="s">
        <v>108</v>
      </c>
      <c r="GX40" s="189" t="s">
        <v>108</v>
      </c>
      <c r="GY40" s="189" t="s">
        <v>108</v>
      </c>
      <c r="GZ40" s="189" t="s">
        <v>108</v>
      </c>
      <c r="HA40" s="189" t="s">
        <v>108</v>
      </c>
      <c r="HB40" s="189" t="s">
        <v>108</v>
      </c>
      <c r="HC40" s="189" t="s">
        <v>108</v>
      </c>
      <c r="HD40" s="189" t="s">
        <v>108</v>
      </c>
      <c r="HE40" s="189" t="s">
        <v>108</v>
      </c>
      <c r="HF40" s="189" t="s">
        <v>108</v>
      </c>
    </row>
    <row r="41" spans="1:214" s="106" customFormat="1" ht="12" customHeight="1" x14ac:dyDescent="0.2">
      <c r="A41" s="7">
        <v>194</v>
      </c>
      <c r="B41" s="143" t="s">
        <v>108</v>
      </c>
      <c r="C41" s="143" t="s">
        <v>108</v>
      </c>
      <c r="D41" s="143" t="s">
        <v>108</v>
      </c>
      <c r="E41" s="143" t="s">
        <v>108</v>
      </c>
      <c r="F41" s="143" t="s">
        <v>108</v>
      </c>
      <c r="G41" s="143" t="s">
        <v>108</v>
      </c>
      <c r="H41" s="143" t="s">
        <v>108</v>
      </c>
      <c r="I41" s="143" t="s">
        <v>108</v>
      </c>
      <c r="J41" s="143" t="s">
        <v>108</v>
      </c>
      <c r="K41" s="143" t="s">
        <v>108</v>
      </c>
      <c r="L41" s="143" t="s">
        <v>108</v>
      </c>
      <c r="M41" s="143" t="s">
        <v>108</v>
      </c>
      <c r="N41" s="143" t="s">
        <v>108</v>
      </c>
      <c r="O41" s="143" t="s">
        <v>108</v>
      </c>
      <c r="P41" s="143" t="s">
        <v>108</v>
      </c>
      <c r="Q41" s="143" t="s">
        <v>108</v>
      </c>
      <c r="R41" s="143" t="s">
        <v>108</v>
      </c>
      <c r="S41" s="143" t="s">
        <v>108</v>
      </c>
      <c r="T41" s="143" t="s">
        <v>108</v>
      </c>
      <c r="U41" s="143" t="s">
        <v>108</v>
      </c>
      <c r="V41" s="143" t="s">
        <v>108</v>
      </c>
      <c r="W41" s="143" t="s">
        <v>108</v>
      </c>
      <c r="X41" s="143" t="s">
        <v>108</v>
      </c>
      <c r="Y41" s="143" t="s">
        <v>108</v>
      </c>
      <c r="Z41" s="143" t="s">
        <v>108</v>
      </c>
      <c r="AA41" s="143" t="s">
        <v>108</v>
      </c>
      <c r="AB41" s="143" t="s">
        <v>108</v>
      </c>
      <c r="AC41" s="143" t="s">
        <v>108</v>
      </c>
      <c r="AD41" s="143" t="s">
        <v>108</v>
      </c>
      <c r="AE41" s="143" t="s">
        <v>108</v>
      </c>
      <c r="AF41" s="143" t="s">
        <v>108</v>
      </c>
      <c r="AG41" s="143" t="s">
        <v>108</v>
      </c>
      <c r="AH41" s="143" t="s">
        <v>108</v>
      </c>
      <c r="AI41" s="143" t="s">
        <v>108</v>
      </c>
      <c r="AJ41" s="143" t="s">
        <v>108</v>
      </c>
      <c r="AK41" s="143" t="s">
        <v>108</v>
      </c>
      <c r="AL41" s="143" t="s">
        <v>108</v>
      </c>
      <c r="AM41" s="143" t="s">
        <v>108</v>
      </c>
      <c r="AN41" s="143" t="s">
        <v>108</v>
      </c>
      <c r="AO41" s="143" t="s">
        <v>108</v>
      </c>
      <c r="AP41" s="143" t="s">
        <v>108</v>
      </c>
      <c r="AQ41" s="143" t="s">
        <v>108</v>
      </c>
      <c r="AR41" s="143" t="s">
        <v>108</v>
      </c>
      <c r="AS41" s="143" t="s">
        <v>108</v>
      </c>
      <c r="AT41" s="143" t="s">
        <v>108</v>
      </c>
      <c r="AU41" s="143" t="s">
        <v>108</v>
      </c>
      <c r="AV41" s="143" t="s">
        <v>108</v>
      </c>
      <c r="AW41" s="143" t="s">
        <v>108</v>
      </c>
      <c r="AX41" s="143" t="s">
        <v>108</v>
      </c>
      <c r="AY41" s="143" t="s">
        <v>108</v>
      </c>
      <c r="AZ41" s="143" t="s">
        <v>108</v>
      </c>
      <c r="BA41" s="143" t="s">
        <v>108</v>
      </c>
      <c r="BB41" s="143" t="s">
        <v>108</v>
      </c>
      <c r="BC41" s="143" t="s">
        <v>108</v>
      </c>
      <c r="BD41" s="143" t="s">
        <v>108</v>
      </c>
      <c r="BE41" s="143" t="s">
        <v>108</v>
      </c>
      <c r="BF41" s="143" t="s">
        <v>108</v>
      </c>
      <c r="BG41" s="143" t="s">
        <v>108</v>
      </c>
      <c r="BH41" s="143" t="s">
        <v>108</v>
      </c>
      <c r="BI41" s="143" t="s">
        <v>108</v>
      </c>
      <c r="BJ41" s="143" t="s">
        <v>108</v>
      </c>
      <c r="BK41" s="143" t="s">
        <v>108</v>
      </c>
      <c r="BL41" s="143" t="s">
        <v>108</v>
      </c>
      <c r="BM41" s="143" t="s">
        <v>108</v>
      </c>
      <c r="BN41" s="143" t="s">
        <v>108</v>
      </c>
      <c r="BO41" s="143" t="s">
        <v>108</v>
      </c>
      <c r="BP41" s="143" t="s">
        <v>108</v>
      </c>
      <c r="BQ41" s="143" t="s">
        <v>108</v>
      </c>
      <c r="BR41" s="143" t="s">
        <v>108</v>
      </c>
      <c r="BS41" s="143" t="s">
        <v>108</v>
      </c>
      <c r="BT41" s="143" t="s">
        <v>108</v>
      </c>
      <c r="BU41" s="143" t="s">
        <v>108</v>
      </c>
      <c r="BV41" s="143" t="s">
        <v>108</v>
      </c>
      <c r="BW41" s="143" t="s">
        <v>108</v>
      </c>
      <c r="BX41" s="143" t="s">
        <v>108</v>
      </c>
      <c r="BY41" s="143" t="s">
        <v>108</v>
      </c>
      <c r="BZ41" s="143" t="s">
        <v>108</v>
      </c>
      <c r="CA41" s="143" t="s">
        <v>108</v>
      </c>
      <c r="CB41" s="143" t="s">
        <v>108</v>
      </c>
      <c r="CC41" s="143" t="s">
        <v>108</v>
      </c>
      <c r="CD41" s="143" t="s">
        <v>108</v>
      </c>
      <c r="CE41" s="143" t="s">
        <v>108</v>
      </c>
      <c r="CF41" s="143" t="s">
        <v>108</v>
      </c>
      <c r="CG41" s="143" t="s">
        <v>108</v>
      </c>
      <c r="CH41" s="143" t="s">
        <v>108</v>
      </c>
      <c r="CI41" s="143" t="s">
        <v>108</v>
      </c>
      <c r="CJ41" s="143" t="s">
        <v>108</v>
      </c>
      <c r="CK41" s="143" t="s">
        <v>108</v>
      </c>
      <c r="CL41" s="143" t="s">
        <v>108</v>
      </c>
      <c r="CM41" s="143" t="s">
        <v>108</v>
      </c>
      <c r="CN41" s="143" t="s">
        <v>108</v>
      </c>
      <c r="CO41" s="143" t="s">
        <v>108</v>
      </c>
      <c r="CP41" s="143" t="s">
        <v>108</v>
      </c>
      <c r="CQ41" s="143" t="s">
        <v>108</v>
      </c>
      <c r="CR41" s="143" t="s">
        <v>108</v>
      </c>
      <c r="CS41" s="143" t="s">
        <v>108</v>
      </c>
      <c r="CT41" s="143" t="s">
        <v>108</v>
      </c>
      <c r="CU41" s="143" t="s">
        <v>108</v>
      </c>
      <c r="CV41" s="143" t="s">
        <v>108</v>
      </c>
      <c r="CW41" s="143" t="s">
        <v>108</v>
      </c>
      <c r="CX41" s="143" t="s">
        <v>108</v>
      </c>
      <c r="CY41" s="143" t="s">
        <v>108</v>
      </c>
      <c r="CZ41" s="143" t="s">
        <v>108</v>
      </c>
      <c r="DA41" s="143" t="s">
        <v>108</v>
      </c>
      <c r="DB41" s="143" t="s">
        <v>108</v>
      </c>
      <c r="DC41" s="143" t="s">
        <v>108</v>
      </c>
      <c r="DD41" s="143" t="s">
        <v>108</v>
      </c>
      <c r="DE41" s="143" t="s">
        <v>108</v>
      </c>
      <c r="DF41" s="143" t="s">
        <v>108</v>
      </c>
      <c r="DG41" s="143" t="s">
        <v>108</v>
      </c>
      <c r="DH41" s="143" t="s">
        <v>108</v>
      </c>
      <c r="DI41" s="143" t="s">
        <v>108</v>
      </c>
      <c r="DJ41" s="143" t="s">
        <v>108</v>
      </c>
      <c r="DK41" s="143" t="s">
        <v>108</v>
      </c>
      <c r="DL41" s="143" t="s">
        <v>108</v>
      </c>
      <c r="DM41" s="143" t="s">
        <v>108</v>
      </c>
      <c r="DN41" s="143" t="s">
        <v>108</v>
      </c>
      <c r="DO41" s="143" t="s">
        <v>108</v>
      </c>
      <c r="DP41" s="143" t="s">
        <v>108</v>
      </c>
      <c r="DQ41" s="143" t="s">
        <v>108</v>
      </c>
      <c r="DR41" s="143" t="s">
        <v>108</v>
      </c>
      <c r="DS41" s="143" t="s">
        <v>108</v>
      </c>
      <c r="DT41" s="143" t="s">
        <v>108</v>
      </c>
      <c r="DU41" s="143" t="s">
        <v>108</v>
      </c>
      <c r="DV41" s="143" t="s">
        <v>108</v>
      </c>
      <c r="DW41" s="143" t="s">
        <v>108</v>
      </c>
      <c r="DX41" s="143" t="s">
        <v>108</v>
      </c>
      <c r="DY41" s="143" t="s">
        <v>108</v>
      </c>
      <c r="DZ41" s="143" t="s">
        <v>108</v>
      </c>
      <c r="EA41" s="143" t="s">
        <v>108</v>
      </c>
      <c r="EB41" s="143" t="s">
        <v>108</v>
      </c>
      <c r="EC41" s="143" t="s">
        <v>108</v>
      </c>
      <c r="ED41" s="143" t="s">
        <v>108</v>
      </c>
      <c r="EE41" s="143" t="s">
        <v>108</v>
      </c>
      <c r="EF41" s="143" t="s">
        <v>108</v>
      </c>
      <c r="EG41" s="143" t="s">
        <v>108</v>
      </c>
      <c r="EH41" s="143" t="s">
        <v>108</v>
      </c>
      <c r="EI41" s="143" t="s">
        <v>108</v>
      </c>
      <c r="EJ41" s="143" t="s">
        <v>108</v>
      </c>
      <c r="EK41" s="143" t="s">
        <v>108</v>
      </c>
      <c r="EL41" s="143" t="s">
        <v>108</v>
      </c>
      <c r="EM41" s="143" t="s">
        <v>108</v>
      </c>
      <c r="EN41" s="143" t="s">
        <v>108</v>
      </c>
      <c r="EO41" s="143" t="s">
        <v>108</v>
      </c>
      <c r="EP41" s="143" t="s">
        <v>108</v>
      </c>
      <c r="EQ41" s="143" t="s">
        <v>108</v>
      </c>
      <c r="ER41" s="143" t="s">
        <v>108</v>
      </c>
      <c r="ES41" s="143" t="s">
        <v>108</v>
      </c>
      <c r="ET41" s="143" t="s">
        <v>108</v>
      </c>
      <c r="EU41" s="143" t="s">
        <v>108</v>
      </c>
      <c r="EV41" s="143" t="s">
        <v>108</v>
      </c>
      <c r="EW41" s="143" t="s">
        <v>108</v>
      </c>
      <c r="EX41" s="143" t="s">
        <v>108</v>
      </c>
      <c r="EY41" s="143" t="s">
        <v>108</v>
      </c>
      <c r="EZ41" s="143" t="s">
        <v>108</v>
      </c>
      <c r="FA41" s="143" t="s">
        <v>108</v>
      </c>
      <c r="FB41" s="143" t="s">
        <v>108</v>
      </c>
      <c r="FC41" s="143" t="s">
        <v>108</v>
      </c>
      <c r="FD41" s="143" t="s">
        <v>108</v>
      </c>
      <c r="FE41" s="143" t="s">
        <v>108</v>
      </c>
      <c r="FF41" s="143" t="s">
        <v>108</v>
      </c>
      <c r="FG41" s="143" t="s">
        <v>108</v>
      </c>
      <c r="FH41" s="143" t="s">
        <v>108</v>
      </c>
      <c r="FI41" s="143" t="s">
        <v>108</v>
      </c>
      <c r="FJ41" s="143" t="s">
        <v>108</v>
      </c>
      <c r="FK41" s="143" t="s">
        <v>108</v>
      </c>
      <c r="FL41" s="143" t="s">
        <v>108</v>
      </c>
      <c r="FM41" s="143" t="s">
        <v>108</v>
      </c>
      <c r="FN41" s="143" t="s">
        <v>108</v>
      </c>
      <c r="FO41" s="143" t="s">
        <v>108</v>
      </c>
      <c r="FP41" s="143" t="s">
        <v>108</v>
      </c>
      <c r="FQ41" s="143" t="s">
        <v>108</v>
      </c>
      <c r="FR41" s="143" t="s">
        <v>108</v>
      </c>
      <c r="FS41" s="143" t="s">
        <v>108</v>
      </c>
      <c r="FT41" s="143" t="s">
        <v>108</v>
      </c>
      <c r="FU41" s="143" t="s">
        <v>108</v>
      </c>
      <c r="FV41" s="143" t="s">
        <v>108</v>
      </c>
      <c r="FW41" s="143" t="s">
        <v>108</v>
      </c>
      <c r="FX41" s="143" t="s">
        <v>108</v>
      </c>
      <c r="FY41" s="143" t="s">
        <v>108</v>
      </c>
      <c r="FZ41" s="143" t="s">
        <v>108</v>
      </c>
      <c r="GA41" s="143" t="s">
        <v>108</v>
      </c>
      <c r="GB41" s="143" t="s">
        <v>108</v>
      </c>
      <c r="GC41" s="143" t="s">
        <v>108</v>
      </c>
      <c r="GD41" s="143" t="s">
        <v>108</v>
      </c>
      <c r="GE41" s="143" t="s">
        <v>108</v>
      </c>
      <c r="GF41" s="143" t="s">
        <v>108</v>
      </c>
      <c r="GG41" s="143" t="s">
        <v>108</v>
      </c>
      <c r="GH41" s="143" t="s">
        <v>108</v>
      </c>
      <c r="GI41" s="143" t="s">
        <v>108</v>
      </c>
      <c r="GJ41" s="143" t="s">
        <v>108</v>
      </c>
      <c r="GK41" s="143" t="s">
        <v>108</v>
      </c>
      <c r="GL41" s="143" t="s">
        <v>108</v>
      </c>
      <c r="GM41" s="143" t="s">
        <v>108</v>
      </c>
      <c r="GN41" s="143" t="s">
        <v>108</v>
      </c>
      <c r="GO41" s="143" t="s">
        <v>108</v>
      </c>
      <c r="GP41" s="143" t="s">
        <v>108</v>
      </c>
      <c r="GQ41" s="143" t="s">
        <v>108</v>
      </c>
      <c r="GR41" s="143" t="s">
        <v>108</v>
      </c>
      <c r="GS41" s="143" t="s">
        <v>108</v>
      </c>
      <c r="GT41" s="143" t="s">
        <v>108</v>
      </c>
      <c r="GU41" s="143" t="s">
        <v>108</v>
      </c>
      <c r="GV41" s="143" t="s">
        <v>108</v>
      </c>
      <c r="GW41" s="143" t="s">
        <v>108</v>
      </c>
      <c r="GX41" s="143" t="s">
        <v>108</v>
      </c>
      <c r="GY41" s="143" t="s">
        <v>108</v>
      </c>
      <c r="GZ41" s="143" t="s">
        <v>108</v>
      </c>
      <c r="HA41" s="143" t="s">
        <v>108</v>
      </c>
      <c r="HB41" s="143" t="s">
        <v>108</v>
      </c>
      <c r="HC41" s="143" t="s">
        <v>108</v>
      </c>
      <c r="HD41" s="143" t="s">
        <v>108</v>
      </c>
      <c r="HE41" s="143" t="s">
        <v>108</v>
      </c>
      <c r="HF41" s="143" t="s">
        <v>108</v>
      </c>
    </row>
    <row r="42" spans="1:214" s="106" customFormat="1" ht="12" customHeight="1" x14ac:dyDescent="0.2">
      <c r="A42" s="8">
        <v>406</v>
      </c>
      <c r="B42" s="143" t="s">
        <v>108</v>
      </c>
      <c r="C42" s="143" t="s">
        <v>108</v>
      </c>
      <c r="D42" s="143" t="s">
        <v>108</v>
      </c>
      <c r="E42" s="143" t="s">
        <v>108</v>
      </c>
      <c r="F42" s="143" t="s">
        <v>108</v>
      </c>
      <c r="G42" s="143" t="s">
        <v>108</v>
      </c>
      <c r="H42" s="143" t="s">
        <v>108</v>
      </c>
      <c r="I42" s="143" t="s">
        <v>108</v>
      </c>
      <c r="J42" s="143" t="s">
        <v>108</v>
      </c>
      <c r="K42" s="143" t="s">
        <v>108</v>
      </c>
      <c r="L42" s="143" t="s">
        <v>108</v>
      </c>
      <c r="M42" s="143" t="s">
        <v>108</v>
      </c>
      <c r="N42" s="143" t="s">
        <v>108</v>
      </c>
      <c r="O42" s="143" t="s">
        <v>108</v>
      </c>
      <c r="P42" s="143" t="s">
        <v>108</v>
      </c>
      <c r="Q42" s="143" t="s">
        <v>108</v>
      </c>
      <c r="R42" s="143" t="s">
        <v>108</v>
      </c>
      <c r="S42" s="143" t="s">
        <v>108</v>
      </c>
      <c r="T42" s="143" t="s">
        <v>108</v>
      </c>
      <c r="U42" s="143" t="s">
        <v>108</v>
      </c>
      <c r="V42" s="143" t="s">
        <v>108</v>
      </c>
      <c r="W42" s="143" t="s">
        <v>108</v>
      </c>
      <c r="X42" s="143" t="s">
        <v>108</v>
      </c>
      <c r="Y42" s="143" t="s">
        <v>108</v>
      </c>
      <c r="Z42" s="143" t="s">
        <v>108</v>
      </c>
      <c r="AA42" s="143" t="s">
        <v>108</v>
      </c>
      <c r="AB42" s="143" t="s">
        <v>108</v>
      </c>
      <c r="AC42" s="143" t="s">
        <v>108</v>
      </c>
      <c r="AD42" s="143" t="s">
        <v>108</v>
      </c>
      <c r="AE42" s="143" t="s">
        <v>108</v>
      </c>
      <c r="AF42" s="143" t="s">
        <v>108</v>
      </c>
      <c r="AG42" s="143" t="s">
        <v>108</v>
      </c>
      <c r="AH42" s="143" t="s">
        <v>108</v>
      </c>
      <c r="AI42" s="143" t="s">
        <v>108</v>
      </c>
      <c r="AJ42" s="143" t="s">
        <v>108</v>
      </c>
      <c r="AK42" s="143" t="s">
        <v>108</v>
      </c>
      <c r="AL42" s="143" t="s">
        <v>108</v>
      </c>
      <c r="AM42" s="143" t="s">
        <v>108</v>
      </c>
      <c r="AN42" s="143" t="s">
        <v>108</v>
      </c>
      <c r="AO42" s="143" t="s">
        <v>108</v>
      </c>
      <c r="AP42" s="143" t="s">
        <v>108</v>
      </c>
      <c r="AQ42" s="143" t="s">
        <v>108</v>
      </c>
      <c r="AR42" s="143" t="s">
        <v>108</v>
      </c>
      <c r="AS42" s="143" t="s">
        <v>108</v>
      </c>
      <c r="AT42" s="143" t="s">
        <v>108</v>
      </c>
      <c r="AU42" s="143" t="s">
        <v>108</v>
      </c>
      <c r="AV42" s="143" t="s">
        <v>108</v>
      </c>
      <c r="AW42" s="143" t="s">
        <v>108</v>
      </c>
      <c r="AX42" s="143" t="s">
        <v>108</v>
      </c>
      <c r="AY42" s="143" t="s">
        <v>108</v>
      </c>
      <c r="AZ42" s="143" t="s">
        <v>108</v>
      </c>
      <c r="BA42" s="143" t="s">
        <v>108</v>
      </c>
      <c r="BB42" s="143" t="s">
        <v>108</v>
      </c>
      <c r="BC42" s="143" t="s">
        <v>108</v>
      </c>
      <c r="BD42" s="143" t="s">
        <v>108</v>
      </c>
      <c r="BE42" s="143" t="s">
        <v>108</v>
      </c>
      <c r="BF42" s="143" t="s">
        <v>108</v>
      </c>
      <c r="BG42" s="143" t="s">
        <v>108</v>
      </c>
      <c r="BH42" s="143" t="s">
        <v>108</v>
      </c>
      <c r="BI42" s="143" t="s">
        <v>108</v>
      </c>
      <c r="BJ42" s="143" t="s">
        <v>108</v>
      </c>
      <c r="BK42" s="143" t="s">
        <v>108</v>
      </c>
      <c r="BL42" s="143" t="s">
        <v>108</v>
      </c>
      <c r="BM42" s="143" t="s">
        <v>108</v>
      </c>
      <c r="BN42" s="143" t="s">
        <v>108</v>
      </c>
      <c r="BO42" s="143" t="s">
        <v>108</v>
      </c>
      <c r="BP42" s="143" t="s">
        <v>108</v>
      </c>
      <c r="BQ42" s="143" t="s">
        <v>108</v>
      </c>
      <c r="BR42" s="143" t="s">
        <v>108</v>
      </c>
      <c r="BS42" s="143" t="s">
        <v>108</v>
      </c>
      <c r="BT42" s="143" t="s">
        <v>108</v>
      </c>
      <c r="BU42" s="143" t="s">
        <v>108</v>
      </c>
      <c r="BV42" s="143" t="s">
        <v>108</v>
      </c>
      <c r="BW42" s="143" t="s">
        <v>108</v>
      </c>
      <c r="BX42" s="143" t="s">
        <v>108</v>
      </c>
      <c r="BY42" s="143" t="s">
        <v>108</v>
      </c>
      <c r="BZ42" s="143" t="s">
        <v>108</v>
      </c>
      <c r="CA42" s="143" t="s">
        <v>108</v>
      </c>
      <c r="CB42" s="143" t="s">
        <v>108</v>
      </c>
      <c r="CC42" s="143" t="s">
        <v>108</v>
      </c>
      <c r="CD42" s="143" t="s">
        <v>108</v>
      </c>
      <c r="CE42" s="143" t="s">
        <v>108</v>
      </c>
      <c r="CF42" s="143" t="s">
        <v>108</v>
      </c>
      <c r="CG42" s="143" t="s">
        <v>108</v>
      </c>
      <c r="CH42" s="143" t="s">
        <v>108</v>
      </c>
      <c r="CI42" s="143" t="s">
        <v>108</v>
      </c>
      <c r="CJ42" s="143" t="s">
        <v>108</v>
      </c>
      <c r="CK42" s="143" t="s">
        <v>108</v>
      </c>
      <c r="CL42" s="143" t="s">
        <v>108</v>
      </c>
      <c r="CM42" s="143" t="s">
        <v>108</v>
      </c>
      <c r="CN42" s="143" t="s">
        <v>108</v>
      </c>
      <c r="CO42" s="143" t="s">
        <v>108</v>
      </c>
      <c r="CP42" s="143" t="s">
        <v>108</v>
      </c>
      <c r="CQ42" s="143" t="s">
        <v>108</v>
      </c>
      <c r="CR42" s="143" t="s">
        <v>108</v>
      </c>
      <c r="CS42" s="143" t="s">
        <v>108</v>
      </c>
      <c r="CT42" s="143" t="s">
        <v>108</v>
      </c>
      <c r="CU42" s="143" t="s">
        <v>108</v>
      </c>
      <c r="CV42" s="143" t="s">
        <v>108</v>
      </c>
      <c r="CW42" s="143" t="s">
        <v>108</v>
      </c>
      <c r="CX42" s="143" t="s">
        <v>108</v>
      </c>
      <c r="CY42" s="143" t="s">
        <v>108</v>
      </c>
      <c r="CZ42" s="143" t="s">
        <v>108</v>
      </c>
      <c r="DA42" s="143" t="s">
        <v>108</v>
      </c>
      <c r="DB42" s="143" t="s">
        <v>108</v>
      </c>
      <c r="DC42" s="143" t="s">
        <v>108</v>
      </c>
      <c r="DD42" s="143" t="s">
        <v>108</v>
      </c>
      <c r="DE42" s="143" t="s">
        <v>108</v>
      </c>
      <c r="DF42" s="143" t="s">
        <v>108</v>
      </c>
      <c r="DG42" s="143" t="s">
        <v>108</v>
      </c>
      <c r="DH42" s="143" t="s">
        <v>108</v>
      </c>
      <c r="DI42" s="143" t="s">
        <v>108</v>
      </c>
      <c r="DJ42" s="143" t="s">
        <v>108</v>
      </c>
      <c r="DK42" s="143" t="s">
        <v>108</v>
      </c>
      <c r="DL42" s="143" t="s">
        <v>108</v>
      </c>
      <c r="DM42" s="143" t="s">
        <v>108</v>
      </c>
      <c r="DN42" s="143" t="s">
        <v>108</v>
      </c>
      <c r="DO42" s="143" t="s">
        <v>108</v>
      </c>
      <c r="DP42" s="143" t="s">
        <v>108</v>
      </c>
      <c r="DQ42" s="143" t="s">
        <v>108</v>
      </c>
      <c r="DR42" s="143" t="s">
        <v>108</v>
      </c>
      <c r="DS42" s="143" t="s">
        <v>108</v>
      </c>
      <c r="DT42" s="143" t="s">
        <v>108</v>
      </c>
      <c r="DU42" s="143" t="s">
        <v>108</v>
      </c>
      <c r="DV42" s="143" t="s">
        <v>108</v>
      </c>
      <c r="DW42" s="143" t="s">
        <v>108</v>
      </c>
      <c r="DX42" s="143" t="s">
        <v>108</v>
      </c>
      <c r="DY42" s="143" t="s">
        <v>108</v>
      </c>
      <c r="DZ42" s="143" t="s">
        <v>108</v>
      </c>
      <c r="EA42" s="143" t="s">
        <v>108</v>
      </c>
      <c r="EB42" s="143" t="s">
        <v>108</v>
      </c>
      <c r="EC42" s="143" t="s">
        <v>108</v>
      </c>
      <c r="ED42" s="143" t="s">
        <v>108</v>
      </c>
      <c r="EE42" s="143" t="s">
        <v>108</v>
      </c>
      <c r="EF42" s="143" t="s">
        <v>108</v>
      </c>
      <c r="EG42" s="143" t="s">
        <v>108</v>
      </c>
      <c r="EH42" s="143" t="s">
        <v>108</v>
      </c>
      <c r="EI42" s="143" t="s">
        <v>108</v>
      </c>
      <c r="EJ42" s="143" t="s">
        <v>108</v>
      </c>
      <c r="EK42" s="143" t="s">
        <v>108</v>
      </c>
      <c r="EL42" s="143" t="s">
        <v>108</v>
      </c>
      <c r="EM42" s="143" t="s">
        <v>108</v>
      </c>
      <c r="EN42" s="143" t="s">
        <v>108</v>
      </c>
      <c r="EO42" s="143" t="s">
        <v>108</v>
      </c>
      <c r="EP42" s="143" t="s">
        <v>108</v>
      </c>
      <c r="EQ42" s="143" t="s">
        <v>108</v>
      </c>
      <c r="ER42" s="143" t="s">
        <v>108</v>
      </c>
      <c r="ES42" s="143" t="s">
        <v>108</v>
      </c>
      <c r="ET42" s="143" t="s">
        <v>108</v>
      </c>
      <c r="EU42" s="143" t="s">
        <v>108</v>
      </c>
      <c r="EV42" s="143" t="s">
        <v>108</v>
      </c>
      <c r="EW42" s="143" t="s">
        <v>108</v>
      </c>
      <c r="EX42" s="143" t="s">
        <v>108</v>
      </c>
      <c r="EY42" s="143" t="s">
        <v>108</v>
      </c>
      <c r="EZ42" s="143" t="s">
        <v>108</v>
      </c>
      <c r="FA42" s="143" t="s">
        <v>108</v>
      </c>
      <c r="FB42" s="143" t="s">
        <v>108</v>
      </c>
      <c r="FC42" s="143" t="s">
        <v>108</v>
      </c>
      <c r="FD42" s="143" t="s">
        <v>108</v>
      </c>
      <c r="FE42" s="143" t="s">
        <v>108</v>
      </c>
      <c r="FF42" s="143" t="s">
        <v>108</v>
      </c>
      <c r="FG42" s="143" t="s">
        <v>108</v>
      </c>
      <c r="FH42" s="143" t="s">
        <v>108</v>
      </c>
      <c r="FI42" s="143" t="s">
        <v>108</v>
      </c>
      <c r="FJ42" s="143" t="s">
        <v>108</v>
      </c>
      <c r="FK42" s="143" t="s">
        <v>108</v>
      </c>
      <c r="FL42" s="143" t="s">
        <v>108</v>
      </c>
      <c r="FM42" s="143" t="s">
        <v>108</v>
      </c>
      <c r="FN42" s="143" t="s">
        <v>108</v>
      </c>
      <c r="FO42" s="143" t="s">
        <v>108</v>
      </c>
      <c r="FP42" s="143" t="s">
        <v>108</v>
      </c>
      <c r="FQ42" s="143" t="s">
        <v>108</v>
      </c>
      <c r="FR42" s="143" t="s">
        <v>108</v>
      </c>
      <c r="FS42" s="143" t="s">
        <v>108</v>
      </c>
      <c r="FT42" s="143" t="s">
        <v>108</v>
      </c>
      <c r="FU42" s="143" t="s">
        <v>108</v>
      </c>
      <c r="FV42" s="143" t="s">
        <v>108</v>
      </c>
      <c r="FW42" s="143" t="s">
        <v>108</v>
      </c>
      <c r="FX42" s="143" t="s">
        <v>108</v>
      </c>
      <c r="FY42" s="143" t="s">
        <v>108</v>
      </c>
      <c r="FZ42" s="143" t="s">
        <v>108</v>
      </c>
      <c r="GA42" s="143" t="s">
        <v>108</v>
      </c>
      <c r="GB42" s="143" t="s">
        <v>108</v>
      </c>
      <c r="GC42" s="143" t="s">
        <v>108</v>
      </c>
      <c r="GD42" s="143" t="s">
        <v>108</v>
      </c>
      <c r="GE42" s="143" t="s">
        <v>108</v>
      </c>
      <c r="GF42" s="143" t="s">
        <v>108</v>
      </c>
      <c r="GG42" s="143" t="s">
        <v>108</v>
      </c>
      <c r="GH42" s="143" t="s">
        <v>108</v>
      </c>
      <c r="GI42" s="143" t="s">
        <v>108</v>
      </c>
      <c r="GJ42" s="143" t="s">
        <v>108</v>
      </c>
      <c r="GK42" s="143" t="s">
        <v>108</v>
      </c>
      <c r="GL42" s="143" t="s">
        <v>108</v>
      </c>
      <c r="GM42" s="143" t="s">
        <v>108</v>
      </c>
      <c r="GN42" s="143" t="s">
        <v>108</v>
      </c>
      <c r="GO42" s="143" t="s">
        <v>108</v>
      </c>
      <c r="GP42" s="143" t="s">
        <v>108</v>
      </c>
      <c r="GQ42" s="143" t="s">
        <v>108</v>
      </c>
      <c r="GR42" s="143" t="s">
        <v>108</v>
      </c>
      <c r="GS42" s="143" t="s">
        <v>108</v>
      </c>
      <c r="GT42" s="143" t="s">
        <v>108</v>
      </c>
      <c r="GU42" s="143" t="s">
        <v>108</v>
      </c>
      <c r="GV42" s="143" t="s">
        <v>108</v>
      </c>
      <c r="GW42" s="143" t="s">
        <v>108</v>
      </c>
      <c r="GX42" s="143" t="s">
        <v>108</v>
      </c>
      <c r="GY42" s="143" t="s">
        <v>108</v>
      </c>
      <c r="GZ42" s="143" t="s">
        <v>108</v>
      </c>
      <c r="HA42" s="143" t="s">
        <v>108</v>
      </c>
      <c r="HB42" s="143" t="s">
        <v>108</v>
      </c>
      <c r="HC42" s="143" t="s">
        <v>108</v>
      </c>
      <c r="HD42" s="143" t="s">
        <v>108</v>
      </c>
      <c r="HE42" s="143" t="s">
        <v>108</v>
      </c>
      <c r="HF42" s="143" t="s">
        <v>108</v>
      </c>
    </row>
    <row r="43" spans="1:214" s="147" customFormat="1" ht="12" customHeight="1" x14ac:dyDescent="0.2">
      <c r="A43" s="8">
        <v>415</v>
      </c>
      <c r="B43" s="143" t="s">
        <v>108</v>
      </c>
      <c r="C43" s="143" t="s">
        <v>108</v>
      </c>
      <c r="D43" s="143" t="s">
        <v>108</v>
      </c>
      <c r="E43" s="143" t="s">
        <v>108</v>
      </c>
      <c r="F43" s="143" t="s">
        <v>108</v>
      </c>
      <c r="G43" s="143" t="s">
        <v>108</v>
      </c>
      <c r="H43" s="143" t="s">
        <v>108</v>
      </c>
      <c r="I43" s="143" t="s">
        <v>108</v>
      </c>
      <c r="J43" s="143" t="s">
        <v>108</v>
      </c>
      <c r="K43" s="143" t="s">
        <v>108</v>
      </c>
      <c r="L43" s="143" t="s">
        <v>108</v>
      </c>
      <c r="M43" s="143" t="s">
        <v>108</v>
      </c>
      <c r="N43" s="143" t="s">
        <v>108</v>
      </c>
      <c r="O43" s="143" t="s">
        <v>108</v>
      </c>
      <c r="P43" s="143" t="s">
        <v>108</v>
      </c>
      <c r="Q43" s="143" t="s">
        <v>108</v>
      </c>
      <c r="R43" s="143" t="s">
        <v>108</v>
      </c>
      <c r="S43" s="143" t="s">
        <v>108</v>
      </c>
      <c r="T43" s="143" t="s">
        <v>108</v>
      </c>
      <c r="U43" s="143" t="s">
        <v>108</v>
      </c>
      <c r="V43" s="143" t="s">
        <v>108</v>
      </c>
      <c r="W43" s="143" t="s">
        <v>108</v>
      </c>
      <c r="X43" s="143" t="s">
        <v>108</v>
      </c>
      <c r="Y43" s="143" t="s">
        <v>108</v>
      </c>
      <c r="Z43" s="143" t="s">
        <v>108</v>
      </c>
      <c r="AA43" s="143" t="s">
        <v>108</v>
      </c>
      <c r="AB43" s="143" t="s">
        <v>108</v>
      </c>
      <c r="AC43" s="143" t="s">
        <v>108</v>
      </c>
      <c r="AD43" s="143" t="s">
        <v>108</v>
      </c>
      <c r="AE43" s="143" t="s">
        <v>108</v>
      </c>
      <c r="AF43" s="143" t="s">
        <v>108</v>
      </c>
      <c r="AG43" s="143" t="s">
        <v>108</v>
      </c>
      <c r="AH43" s="143" t="s">
        <v>108</v>
      </c>
      <c r="AI43" s="143" t="s">
        <v>108</v>
      </c>
      <c r="AJ43" s="143" t="s">
        <v>108</v>
      </c>
      <c r="AK43" s="143" t="s">
        <v>108</v>
      </c>
      <c r="AL43" s="143" t="s">
        <v>108</v>
      </c>
      <c r="AM43" s="143" t="s">
        <v>108</v>
      </c>
      <c r="AN43" s="143" t="s">
        <v>108</v>
      </c>
      <c r="AO43" s="143" t="s">
        <v>108</v>
      </c>
      <c r="AP43" s="143" t="s">
        <v>108</v>
      </c>
      <c r="AQ43" s="143" t="s">
        <v>108</v>
      </c>
      <c r="AR43" s="143" t="s">
        <v>108</v>
      </c>
      <c r="AS43" s="143" t="s">
        <v>108</v>
      </c>
      <c r="AT43" s="143" t="s">
        <v>108</v>
      </c>
      <c r="AU43" s="143" t="s">
        <v>108</v>
      </c>
      <c r="AV43" s="143" t="s">
        <v>108</v>
      </c>
      <c r="AW43" s="143" t="s">
        <v>108</v>
      </c>
      <c r="AX43" s="143" t="s">
        <v>108</v>
      </c>
      <c r="AY43" s="143" t="s">
        <v>108</v>
      </c>
      <c r="AZ43" s="143" t="s">
        <v>108</v>
      </c>
      <c r="BA43" s="143" t="s">
        <v>108</v>
      </c>
      <c r="BB43" s="143" t="s">
        <v>108</v>
      </c>
      <c r="BC43" s="143" t="s">
        <v>108</v>
      </c>
      <c r="BD43" s="143" t="s">
        <v>108</v>
      </c>
      <c r="BE43" s="143" t="s">
        <v>108</v>
      </c>
      <c r="BF43" s="143" t="s">
        <v>108</v>
      </c>
      <c r="BG43" s="143" t="s">
        <v>108</v>
      </c>
      <c r="BH43" s="143" t="s">
        <v>108</v>
      </c>
      <c r="BI43" s="143" t="s">
        <v>108</v>
      </c>
      <c r="BJ43" s="143" t="s">
        <v>108</v>
      </c>
      <c r="BK43" s="143" t="s">
        <v>108</v>
      </c>
      <c r="BL43" s="143" t="s">
        <v>108</v>
      </c>
      <c r="BM43" s="143" t="s">
        <v>108</v>
      </c>
      <c r="BN43" s="143" t="s">
        <v>108</v>
      </c>
      <c r="BO43" s="143" t="s">
        <v>108</v>
      </c>
      <c r="BP43" s="143" t="s">
        <v>108</v>
      </c>
      <c r="BQ43" s="143" t="s">
        <v>108</v>
      </c>
      <c r="BR43" s="143" t="s">
        <v>108</v>
      </c>
      <c r="BS43" s="143" t="s">
        <v>108</v>
      </c>
      <c r="BT43" s="143" t="s">
        <v>108</v>
      </c>
      <c r="BU43" s="143" t="s">
        <v>108</v>
      </c>
      <c r="BV43" s="143" t="s">
        <v>108</v>
      </c>
      <c r="BW43" s="143" t="s">
        <v>108</v>
      </c>
      <c r="BX43" s="143" t="s">
        <v>108</v>
      </c>
      <c r="BY43" s="143" t="s">
        <v>108</v>
      </c>
      <c r="BZ43" s="143" t="s">
        <v>108</v>
      </c>
      <c r="CA43" s="143" t="s">
        <v>108</v>
      </c>
      <c r="CB43" s="143" t="s">
        <v>108</v>
      </c>
      <c r="CC43" s="143" t="s">
        <v>108</v>
      </c>
      <c r="CD43" s="143" t="s">
        <v>108</v>
      </c>
      <c r="CE43" s="143" t="s">
        <v>108</v>
      </c>
      <c r="CF43" s="143" t="s">
        <v>108</v>
      </c>
      <c r="CG43" s="143" t="s">
        <v>108</v>
      </c>
      <c r="CH43" s="143" t="s">
        <v>108</v>
      </c>
      <c r="CI43" s="143" t="s">
        <v>108</v>
      </c>
      <c r="CJ43" s="143" t="s">
        <v>108</v>
      </c>
      <c r="CK43" s="143" t="s">
        <v>108</v>
      </c>
      <c r="CL43" s="143" t="s">
        <v>108</v>
      </c>
      <c r="CM43" s="143" t="s">
        <v>108</v>
      </c>
      <c r="CN43" s="143" t="s">
        <v>108</v>
      </c>
      <c r="CO43" s="143" t="s">
        <v>108</v>
      </c>
      <c r="CP43" s="143" t="s">
        <v>108</v>
      </c>
      <c r="CQ43" s="143" t="s">
        <v>108</v>
      </c>
      <c r="CR43" s="143" t="s">
        <v>108</v>
      </c>
      <c r="CS43" s="143" t="s">
        <v>108</v>
      </c>
      <c r="CT43" s="143" t="s">
        <v>108</v>
      </c>
      <c r="CU43" s="143" t="s">
        <v>108</v>
      </c>
      <c r="CV43" s="143" t="s">
        <v>108</v>
      </c>
      <c r="CW43" s="143" t="s">
        <v>108</v>
      </c>
      <c r="CX43" s="143" t="s">
        <v>108</v>
      </c>
      <c r="CY43" s="143" t="s">
        <v>108</v>
      </c>
      <c r="CZ43" s="143" t="s">
        <v>108</v>
      </c>
      <c r="DA43" s="143" t="s">
        <v>108</v>
      </c>
      <c r="DB43" s="143" t="s">
        <v>108</v>
      </c>
      <c r="DC43" s="143" t="s">
        <v>108</v>
      </c>
      <c r="DD43" s="143" t="s">
        <v>108</v>
      </c>
      <c r="DE43" s="143" t="s">
        <v>108</v>
      </c>
      <c r="DF43" s="143" t="s">
        <v>108</v>
      </c>
      <c r="DG43" s="143" t="s">
        <v>108</v>
      </c>
      <c r="DH43" s="143" t="s">
        <v>108</v>
      </c>
      <c r="DI43" s="143" t="s">
        <v>108</v>
      </c>
      <c r="DJ43" s="143" t="s">
        <v>108</v>
      </c>
      <c r="DK43" s="143" t="s">
        <v>108</v>
      </c>
      <c r="DL43" s="143" t="s">
        <v>108</v>
      </c>
      <c r="DM43" s="143" t="s">
        <v>108</v>
      </c>
      <c r="DN43" s="143" t="s">
        <v>108</v>
      </c>
      <c r="DO43" s="143" t="s">
        <v>108</v>
      </c>
      <c r="DP43" s="143" t="s">
        <v>108</v>
      </c>
      <c r="DQ43" s="143" t="s">
        <v>108</v>
      </c>
      <c r="DR43" s="143" t="s">
        <v>108</v>
      </c>
      <c r="DS43" s="143" t="s">
        <v>108</v>
      </c>
      <c r="DT43" s="143" t="s">
        <v>108</v>
      </c>
      <c r="DU43" s="143" t="s">
        <v>108</v>
      </c>
      <c r="DV43" s="143" t="s">
        <v>108</v>
      </c>
      <c r="DW43" s="143" t="s">
        <v>108</v>
      </c>
      <c r="DX43" s="143" t="s">
        <v>108</v>
      </c>
      <c r="DY43" s="143" t="s">
        <v>108</v>
      </c>
      <c r="DZ43" s="143" t="s">
        <v>108</v>
      </c>
      <c r="EA43" s="143" t="s">
        <v>108</v>
      </c>
      <c r="EB43" s="143" t="s">
        <v>108</v>
      </c>
      <c r="EC43" s="143" t="s">
        <v>108</v>
      </c>
      <c r="ED43" s="143" t="s">
        <v>108</v>
      </c>
      <c r="EE43" s="143" t="s">
        <v>108</v>
      </c>
      <c r="EF43" s="143" t="s">
        <v>108</v>
      </c>
      <c r="EG43" s="143" t="s">
        <v>108</v>
      </c>
      <c r="EH43" s="143" t="s">
        <v>108</v>
      </c>
      <c r="EI43" s="143" t="s">
        <v>108</v>
      </c>
      <c r="EJ43" s="143" t="s">
        <v>108</v>
      </c>
      <c r="EK43" s="143" t="s">
        <v>108</v>
      </c>
      <c r="EL43" s="143" t="s">
        <v>108</v>
      </c>
      <c r="EM43" s="143" t="s">
        <v>108</v>
      </c>
      <c r="EN43" s="143" t="s">
        <v>108</v>
      </c>
      <c r="EO43" s="143" t="s">
        <v>108</v>
      </c>
      <c r="EP43" s="143" t="s">
        <v>108</v>
      </c>
      <c r="EQ43" s="143" t="s">
        <v>108</v>
      </c>
      <c r="ER43" s="143" t="s">
        <v>108</v>
      </c>
      <c r="ES43" s="143" t="s">
        <v>108</v>
      </c>
      <c r="ET43" s="143" t="s">
        <v>108</v>
      </c>
      <c r="EU43" s="143" t="s">
        <v>108</v>
      </c>
      <c r="EV43" s="143" t="s">
        <v>108</v>
      </c>
      <c r="EW43" s="143" t="s">
        <v>108</v>
      </c>
      <c r="EX43" s="143" t="s">
        <v>108</v>
      </c>
      <c r="EY43" s="143" t="s">
        <v>108</v>
      </c>
      <c r="EZ43" s="143" t="s">
        <v>108</v>
      </c>
      <c r="FA43" s="143" t="s">
        <v>108</v>
      </c>
      <c r="FB43" s="143" t="s">
        <v>108</v>
      </c>
      <c r="FC43" s="143" t="s">
        <v>108</v>
      </c>
      <c r="FD43" s="143" t="s">
        <v>108</v>
      </c>
      <c r="FE43" s="143" t="s">
        <v>108</v>
      </c>
      <c r="FF43" s="143" t="s">
        <v>108</v>
      </c>
      <c r="FG43" s="143" t="s">
        <v>108</v>
      </c>
      <c r="FH43" s="143" t="s">
        <v>108</v>
      </c>
      <c r="FI43" s="143" t="s">
        <v>108</v>
      </c>
      <c r="FJ43" s="143" t="s">
        <v>108</v>
      </c>
      <c r="FK43" s="143" t="s">
        <v>108</v>
      </c>
      <c r="FL43" s="143" t="s">
        <v>108</v>
      </c>
      <c r="FM43" s="143" t="s">
        <v>108</v>
      </c>
      <c r="FN43" s="143" t="s">
        <v>108</v>
      </c>
      <c r="FO43" s="143" t="s">
        <v>108</v>
      </c>
      <c r="FP43" s="143" t="s">
        <v>108</v>
      </c>
      <c r="FQ43" s="143" t="s">
        <v>108</v>
      </c>
      <c r="FR43" s="143" t="s">
        <v>108</v>
      </c>
      <c r="FS43" s="143" t="s">
        <v>108</v>
      </c>
      <c r="FT43" s="143" t="s">
        <v>108</v>
      </c>
      <c r="FU43" s="143" t="s">
        <v>108</v>
      </c>
      <c r="FV43" s="143" t="s">
        <v>108</v>
      </c>
      <c r="FW43" s="143" t="s">
        <v>108</v>
      </c>
      <c r="FX43" s="143" t="s">
        <v>108</v>
      </c>
      <c r="FY43" s="143" t="s">
        <v>108</v>
      </c>
      <c r="FZ43" s="143" t="s">
        <v>108</v>
      </c>
      <c r="GA43" s="143" t="s">
        <v>108</v>
      </c>
      <c r="GB43" s="143" t="s">
        <v>108</v>
      </c>
      <c r="GC43" s="143" t="s">
        <v>108</v>
      </c>
      <c r="GD43" s="143" t="s">
        <v>108</v>
      </c>
      <c r="GE43" s="143" t="s">
        <v>108</v>
      </c>
      <c r="GF43" s="143" t="s">
        <v>108</v>
      </c>
      <c r="GG43" s="143" t="s">
        <v>108</v>
      </c>
      <c r="GH43" s="143" t="s">
        <v>108</v>
      </c>
      <c r="GI43" s="143" t="s">
        <v>108</v>
      </c>
      <c r="GJ43" s="143" t="s">
        <v>108</v>
      </c>
      <c r="GK43" s="143" t="s">
        <v>108</v>
      </c>
      <c r="GL43" s="143" t="s">
        <v>108</v>
      </c>
      <c r="GM43" s="143" t="s">
        <v>108</v>
      </c>
      <c r="GN43" s="143" t="s">
        <v>108</v>
      </c>
      <c r="GO43" s="143" t="s">
        <v>108</v>
      </c>
      <c r="GP43" s="143" t="s">
        <v>108</v>
      </c>
      <c r="GQ43" s="143" t="s">
        <v>108</v>
      </c>
      <c r="GR43" s="143" t="s">
        <v>108</v>
      </c>
      <c r="GS43" s="143" t="s">
        <v>108</v>
      </c>
      <c r="GT43" s="143" t="s">
        <v>108</v>
      </c>
      <c r="GU43" s="143" t="s">
        <v>108</v>
      </c>
      <c r="GV43" s="143" t="s">
        <v>108</v>
      </c>
      <c r="GW43" s="143" t="s">
        <v>108</v>
      </c>
      <c r="GX43" s="143" t="s">
        <v>108</v>
      </c>
      <c r="GY43" s="143" t="s">
        <v>108</v>
      </c>
      <c r="GZ43" s="143" t="s">
        <v>108</v>
      </c>
      <c r="HA43" s="143" t="s">
        <v>108</v>
      </c>
      <c r="HB43" s="143" t="s">
        <v>108</v>
      </c>
      <c r="HC43" s="143" t="s">
        <v>108</v>
      </c>
      <c r="HD43" s="143" t="s">
        <v>108</v>
      </c>
      <c r="HE43" s="143" t="s">
        <v>108</v>
      </c>
      <c r="HF43" s="143" t="s">
        <v>108</v>
      </c>
    </row>
    <row r="44" spans="1:214" s="147" customFormat="1" ht="12" customHeight="1" x14ac:dyDescent="0.2">
      <c r="A44" s="8">
        <v>416</v>
      </c>
      <c r="B44" s="143" t="s">
        <v>108</v>
      </c>
      <c r="C44" s="143" t="s">
        <v>108</v>
      </c>
      <c r="D44" s="143" t="s">
        <v>108</v>
      </c>
      <c r="E44" s="143" t="s">
        <v>108</v>
      </c>
      <c r="F44" s="143" t="s">
        <v>108</v>
      </c>
      <c r="G44" s="143" t="s">
        <v>108</v>
      </c>
      <c r="H44" s="143" t="s">
        <v>108</v>
      </c>
      <c r="I44" s="143" t="s">
        <v>108</v>
      </c>
      <c r="J44" s="143" t="s">
        <v>108</v>
      </c>
      <c r="K44" s="143" t="s">
        <v>108</v>
      </c>
      <c r="L44" s="143" t="s">
        <v>108</v>
      </c>
      <c r="M44" s="143" t="s">
        <v>108</v>
      </c>
      <c r="N44" s="143" t="s">
        <v>108</v>
      </c>
      <c r="O44" s="143" t="s">
        <v>108</v>
      </c>
      <c r="P44" s="143" t="s">
        <v>108</v>
      </c>
      <c r="Q44" s="143" t="s">
        <v>108</v>
      </c>
      <c r="R44" s="143" t="s">
        <v>108</v>
      </c>
      <c r="S44" s="143" t="s">
        <v>108</v>
      </c>
      <c r="T44" s="143" t="s">
        <v>108</v>
      </c>
      <c r="U44" s="143" t="s">
        <v>108</v>
      </c>
      <c r="V44" s="143" t="s">
        <v>108</v>
      </c>
      <c r="W44" s="143" t="s">
        <v>108</v>
      </c>
      <c r="X44" s="143" t="s">
        <v>108</v>
      </c>
      <c r="Y44" s="143" t="s">
        <v>108</v>
      </c>
      <c r="Z44" s="143" t="s">
        <v>108</v>
      </c>
      <c r="AA44" s="143" t="s">
        <v>108</v>
      </c>
      <c r="AB44" s="143" t="s">
        <v>108</v>
      </c>
      <c r="AC44" s="143" t="s">
        <v>108</v>
      </c>
      <c r="AD44" s="143" t="s">
        <v>108</v>
      </c>
      <c r="AE44" s="143" t="s">
        <v>108</v>
      </c>
      <c r="AF44" s="143" t="s">
        <v>108</v>
      </c>
      <c r="AG44" s="143" t="s">
        <v>108</v>
      </c>
      <c r="AH44" s="143" t="s">
        <v>108</v>
      </c>
      <c r="AI44" s="143" t="s">
        <v>108</v>
      </c>
      <c r="AJ44" s="143" t="s">
        <v>108</v>
      </c>
      <c r="AK44" s="143" t="s">
        <v>108</v>
      </c>
      <c r="AL44" s="143" t="s">
        <v>108</v>
      </c>
      <c r="AM44" s="143" t="s">
        <v>108</v>
      </c>
      <c r="AN44" s="143" t="s">
        <v>108</v>
      </c>
      <c r="AO44" s="143" t="s">
        <v>108</v>
      </c>
      <c r="AP44" s="143" t="s">
        <v>108</v>
      </c>
      <c r="AQ44" s="143" t="s">
        <v>108</v>
      </c>
      <c r="AR44" s="143" t="s">
        <v>108</v>
      </c>
      <c r="AS44" s="143" t="s">
        <v>108</v>
      </c>
      <c r="AT44" s="143" t="s">
        <v>108</v>
      </c>
      <c r="AU44" s="143" t="s">
        <v>108</v>
      </c>
      <c r="AV44" s="143" t="s">
        <v>108</v>
      </c>
      <c r="AW44" s="143" t="s">
        <v>108</v>
      </c>
      <c r="AX44" s="143" t="s">
        <v>108</v>
      </c>
      <c r="AY44" s="143" t="s">
        <v>108</v>
      </c>
      <c r="AZ44" s="143" t="s">
        <v>108</v>
      </c>
      <c r="BA44" s="143" t="s">
        <v>108</v>
      </c>
      <c r="BB44" s="143" t="s">
        <v>108</v>
      </c>
      <c r="BC44" s="143" t="s">
        <v>108</v>
      </c>
      <c r="BD44" s="143" t="s">
        <v>108</v>
      </c>
      <c r="BE44" s="143" t="s">
        <v>108</v>
      </c>
      <c r="BF44" s="143" t="s">
        <v>108</v>
      </c>
      <c r="BG44" s="143" t="s">
        <v>108</v>
      </c>
      <c r="BH44" s="143" t="s">
        <v>108</v>
      </c>
      <c r="BI44" s="143" t="s">
        <v>108</v>
      </c>
      <c r="BJ44" s="143" t="s">
        <v>108</v>
      </c>
      <c r="BK44" s="143" t="s">
        <v>108</v>
      </c>
      <c r="BL44" s="143" t="s">
        <v>108</v>
      </c>
      <c r="BM44" s="143" t="s">
        <v>108</v>
      </c>
      <c r="BN44" s="143" t="s">
        <v>108</v>
      </c>
      <c r="BO44" s="143" t="s">
        <v>108</v>
      </c>
      <c r="BP44" s="143" t="s">
        <v>108</v>
      </c>
      <c r="BQ44" s="143" t="s">
        <v>108</v>
      </c>
      <c r="BR44" s="143" t="s">
        <v>108</v>
      </c>
      <c r="BS44" s="143" t="s">
        <v>108</v>
      </c>
      <c r="BT44" s="143" t="s">
        <v>108</v>
      </c>
      <c r="BU44" s="143" t="s">
        <v>108</v>
      </c>
      <c r="BV44" s="143" t="s">
        <v>108</v>
      </c>
      <c r="BW44" s="143" t="s">
        <v>108</v>
      </c>
      <c r="BX44" s="143" t="s">
        <v>108</v>
      </c>
      <c r="BY44" s="143" t="s">
        <v>108</v>
      </c>
      <c r="BZ44" s="143" t="s">
        <v>108</v>
      </c>
      <c r="CA44" s="143" t="s">
        <v>108</v>
      </c>
      <c r="CB44" s="143" t="s">
        <v>108</v>
      </c>
      <c r="CC44" s="143" t="s">
        <v>108</v>
      </c>
      <c r="CD44" s="143" t="s">
        <v>108</v>
      </c>
      <c r="CE44" s="143" t="s">
        <v>108</v>
      </c>
      <c r="CF44" s="143" t="s">
        <v>108</v>
      </c>
      <c r="CG44" s="143" t="s">
        <v>108</v>
      </c>
      <c r="CH44" s="143" t="s">
        <v>108</v>
      </c>
      <c r="CI44" s="143" t="s">
        <v>108</v>
      </c>
      <c r="CJ44" s="143" t="s">
        <v>108</v>
      </c>
      <c r="CK44" s="143" t="s">
        <v>108</v>
      </c>
      <c r="CL44" s="143" t="s">
        <v>108</v>
      </c>
      <c r="CM44" s="143" t="s">
        <v>108</v>
      </c>
      <c r="CN44" s="143" t="s">
        <v>108</v>
      </c>
      <c r="CO44" s="143" t="s">
        <v>108</v>
      </c>
      <c r="CP44" s="143" t="s">
        <v>108</v>
      </c>
      <c r="CQ44" s="143" t="s">
        <v>108</v>
      </c>
      <c r="CR44" s="143" t="s">
        <v>108</v>
      </c>
      <c r="CS44" s="143" t="s">
        <v>108</v>
      </c>
      <c r="CT44" s="143" t="s">
        <v>108</v>
      </c>
      <c r="CU44" s="143" t="s">
        <v>108</v>
      </c>
      <c r="CV44" s="143" t="s">
        <v>108</v>
      </c>
      <c r="CW44" s="143" t="s">
        <v>108</v>
      </c>
      <c r="CX44" s="143" t="s">
        <v>108</v>
      </c>
      <c r="CY44" s="143" t="s">
        <v>108</v>
      </c>
      <c r="CZ44" s="143" t="s">
        <v>108</v>
      </c>
      <c r="DA44" s="143" t="s">
        <v>108</v>
      </c>
      <c r="DB44" s="143" t="s">
        <v>108</v>
      </c>
      <c r="DC44" s="143" t="s">
        <v>108</v>
      </c>
      <c r="DD44" s="143" t="s">
        <v>108</v>
      </c>
      <c r="DE44" s="143" t="s">
        <v>108</v>
      </c>
      <c r="DF44" s="143" t="s">
        <v>108</v>
      </c>
      <c r="DG44" s="143" t="s">
        <v>108</v>
      </c>
      <c r="DH44" s="143" t="s">
        <v>108</v>
      </c>
      <c r="DI44" s="143" t="s">
        <v>108</v>
      </c>
      <c r="DJ44" s="143" t="s">
        <v>108</v>
      </c>
      <c r="DK44" s="143" t="s">
        <v>108</v>
      </c>
      <c r="DL44" s="143" t="s">
        <v>108</v>
      </c>
      <c r="DM44" s="143" t="s">
        <v>108</v>
      </c>
      <c r="DN44" s="143" t="s">
        <v>108</v>
      </c>
      <c r="DO44" s="143" t="s">
        <v>108</v>
      </c>
      <c r="DP44" s="143" t="s">
        <v>108</v>
      </c>
      <c r="DQ44" s="143" t="s">
        <v>108</v>
      </c>
      <c r="DR44" s="143" t="s">
        <v>108</v>
      </c>
      <c r="DS44" s="143" t="s">
        <v>108</v>
      </c>
      <c r="DT44" s="143" t="s">
        <v>108</v>
      </c>
      <c r="DU44" s="143" t="s">
        <v>108</v>
      </c>
      <c r="DV44" s="143" t="s">
        <v>108</v>
      </c>
      <c r="DW44" s="143" t="s">
        <v>108</v>
      </c>
      <c r="DX44" s="143" t="s">
        <v>108</v>
      </c>
      <c r="DY44" s="143" t="s">
        <v>108</v>
      </c>
      <c r="DZ44" s="143" t="s">
        <v>108</v>
      </c>
      <c r="EA44" s="143" t="s">
        <v>108</v>
      </c>
      <c r="EB44" s="143" t="s">
        <v>108</v>
      </c>
      <c r="EC44" s="143" t="s">
        <v>108</v>
      </c>
      <c r="ED44" s="143" t="s">
        <v>108</v>
      </c>
      <c r="EE44" s="143" t="s">
        <v>108</v>
      </c>
      <c r="EF44" s="143" t="s">
        <v>108</v>
      </c>
      <c r="EG44" s="143" t="s">
        <v>108</v>
      </c>
      <c r="EH44" s="143" t="s">
        <v>108</v>
      </c>
      <c r="EI44" s="143" t="s">
        <v>108</v>
      </c>
      <c r="EJ44" s="143" t="s">
        <v>108</v>
      </c>
      <c r="EK44" s="143" t="s">
        <v>108</v>
      </c>
      <c r="EL44" s="143" t="s">
        <v>108</v>
      </c>
      <c r="EM44" s="143" t="s">
        <v>108</v>
      </c>
      <c r="EN44" s="143" t="s">
        <v>108</v>
      </c>
      <c r="EO44" s="143" t="s">
        <v>108</v>
      </c>
      <c r="EP44" s="143" t="s">
        <v>108</v>
      </c>
      <c r="EQ44" s="143" t="s">
        <v>108</v>
      </c>
      <c r="ER44" s="143" t="s">
        <v>108</v>
      </c>
      <c r="ES44" s="143" t="s">
        <v>108</v>
      </c>
      <c r="ET44" s="143" t="s">
        <v>108</v>
      </c>
      <c r="EU44" s="143" t="s">
        <v>108</v>
      </c>
      <c r="EV44" s="143" t="s">
        <v>108</v>
      </c>
      <c r="EW44" s="143" t="s">
        <v>108</v>
      </c>
      <c r="EX44" s="143" t="s">
        <v>108</v>
      </c>
      <c r="EY44" s="143" t="s">
        <v>108</v>
      </c>
      <c r="EZ44" s="143" t="s">
        <v>108</v>
      </c>
      <c r="FA44" s="143" t="s">
        <v>108</v>
      </c>
      <c r="FB44" s="143" t="s">
        <v>108</v>
      </c>
      <c r="FC44" s="143" t="s">
        <v>108</v>
      </c>
      <c r="FD44" s="143" t="s">
        <v>108</v>
      </c>
      <c r="FE44" s="143" t="s">
        <v>108</v>
      </c>
      <c r="FF44" s="143" t="s">
        <v>108</v>
      </c>
      <c r="FG44" s="143" t="s">
        <v>108</v>
      </c>
      <c r="FH44" s="143" t="s">
        <v>108</v>
      </c>
      <c r="FI44" s="143" t="s">
        <v>108</v>
      </c>
      <c r="FJ44" s="143" t="s">
        <v>108</v>
      </c>
      <c r="FK44" s="143" t="s">
        <v>108</v>
      </c>
      <c r="FL44" s="143" t="s">
        <v>108</v>
      </c>
      <c r="FM44" s="143" t="s">
        <v>108</v>
      </c>
      <c r="FN44" s="143" t="s">
        <v>108</v>
      </c>
      <c r="FO44" s="143" t="s">
        <v>108</v>
      </c>
      <c r="FP44" s="143" t="s">
        <v>108</v>
      </c>
      <c r="FQ44" s="143" t="s">
        <v>108</v>
      </c>
      <c r="FR44" s="143" t="s">
        <v>108</v>
      </c>
      <c r="FS44" s="143" t="s">
        <v>108</v>
      </c>
      <c r="FT44" s="143" t="s">
        <v>108</v>
      </c>
      <c r="FU44" s="143" t="s">
        <v>108</v>
      </c>
      <c r="FV44" s="143" t="s">
        <v>108</v>
      </c>
      <c r="FW44" s="143" t="s">
        <v>108</v>
      </c>
      <c r="FX44" s="143" t="s">
        <v>108</v>
      </c>
      <c r="FY44" s="143" t="s">
        <v>108</v>
      </c>
      <c r="FZ44" s="143" t="s">
        <v>108</v>
      </c>
      <c r="GA44" s="143" t="s">
        <v>108</v>
      </c>
      <c r="GB44" s="143" t="s">
        <v>108</v>
      </c>
      <c r="GC44" s="143" t="s">
        <v>108</v>
      </c>
      <c r="GD44" s="143" t="s">
        <v>108</v>
      </c>
      <c r="GE44" s="143" t="s">
        <v>108</v>
      </c>
      <c r="GF44" s="143" t="s">
        <v>108</v>
      </c>
      <c r="GG44" s="143" t="s">
        <v>108</v>
      </c>
      <c r="GH44" s="143" t="s">
        <v>108</v>
      </c>
      <c r="GI44" s="143" t="s">
        <v>108</v>
      </c>
      <c r="GJ44" s="143" t="s">
        <v>108</v>
      </c>
      <c r="GK44" s="143" t="s">
        <v>108</v>
      </c>
      <c r="GL44" s="143" t="s">
        <v>108</v>
      </c>
      <c r="GM44" s="143" t="s">
        <v>108</v>
      </c>
      <c r="GN44" s="143" t="s">
        <v>108</v>
      </c>
      <c r="GO44" s="143" t="s">
        <v>108</v>
      </c>
      <c r="GP44" s="143" t="s">
        <v>108</v>
      </c>
      <c r="GQ44" s="143" t="s">
        <v>108</v>
      </c>
      <c r="GR44" s="143" t="s">
        <v>108</v>
      </c>
      <c r="GS44" s="143" t="s">
        <v>108</v>
      </c>
      <c r="GT44" s="143" t="s">
        <v>108</v>
      </c>
      <c r="GU44" s="143" t="s">
        <v>108</v>
      </c>
      <c r="GV44" s="143" t="s">
        <v>108</v>
      </c>
      <c r="GW44" s="143" t="s">
        <v>108</v>
      </c>
      <c r="GX44" s="143" t="s">
        <v>108</v>
      </c>
      <c r="GY44" s="143" t="s">
        <v>108</v>
      </c>
      <c r="GZ44" s="143" t="s">
        <v>108</v>
      </c>
      <c r="HA44" s="143" t="s">
        <v>108</v>
      </c>
      <c r="HB44" s="143" t="s">
        <v>108</v>
      </c>
      <c r="HC44" s="143" t="s">
        <v>108</v>
      </c>
      <c r="HD44" s="143" t="s">
        <v>108</v>
      </c>
      <c r="HE44" s="143" t="s">
        <v>108</v>
      </c>
      <c r="HF44" s="143" t="s">
        <v>108</v>
      </c>
    </row>
    <row r="45" spans="1:214" ht="12" customHeight="1" x14ac:dyDescent="0.2">
      <c r="A45" s="8">
        <v>417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143" t="s">
        <v>108</v>
      </c>
      <c r="BL45" s="143" t="s">
        <v>108</v>
      </c>
      <c r="BM45" s="143" t="s">
        <v>108</v>
      </c>
      <c r="BN45" s="143" t="s">
        <v>108</v>
      </c>
      <c r="BO45" s="143" t="s">
        <v>108</v>
      </c>
      <c r="BP45" s="143" t="s">
        <v>108</v>
      </c>
      <c r="BQ45" s="143" t="s">
        <v>108</v>
      </c>
      <c r="BR45" s="143" t="s">
        <v>108</v>
      </c>
      <c r="BS45" s="143" t="s">
        <v>108</v>
      </c>
      <c r="BT45" s="143" t="s">
        <v>108</v>
      </c>
      <c r="BU45" s="143" t="s">
        <v>108</v>
      </c>
      <c r="BV45" s="143" t="s">
        <v>108</v>
      </c>
      <c r="BW45" s="143" t="s">
        <v>108</v>
      </c>
      <c r="BX45" s="143" t="s">
        <v>108</v>
      </c>
      <c r="BY45" s="143" t="s">
        <v>108</v>
      </c>
      <c r="BZ45" s="143" t="s">
        <v>108</v>
      </c>
      <c r="CA45" s="143" t="s">
        <v>108</v>
      </c>
      <c r="CB45" s="143" t="s">
        <v>108</v>
      </c>
      <c r="CC45" s="143" t="s">
        <v>108</v>
      </c>
      <c r="CD45" s="143" t="s">
        <v>108</v>
      </c>
      <c r="CE45" s="143" t="s">
        <v>108</v>
      </c>
      <c r="CF45" s="143" t="s">
        <v>108</v>
      </c>
      <c r="CG45" s="143" t="s">
        <v>108</v>
      </c>
      <c r="CH45" s="143" t="s">
        <v>108</v>
      </c>
      <c r="CI45" s="143" t="s">
        <v>108</v>
      </c>
      <c r="CJ45" s="143" t="s">
        <v>108</v>
      </c>
      <c r="CK45" s="143" t="s">
        <v>108</v>
      </c>
      <c r="CL45" s="143" t="s">
        <v>108</v>
      </c>
      <c r="CM45" s="143" t="s">
        <v>108</v>
      </c>
      <c r="CN45" s="143" t="s">
        <v>108</v>
      </c>
      <c r="CO45" s="143" t="s">
        <v>108</v>
      </c>
      <c r="CP45" s="143" t="s">
        <v>108</v>
      </c>
      <c r="CQ45" s="143" t="s">
        <v>108</v>
      </c>
      <c r="CR45" s="143" t="s">
        <v>108</v>
      </c>
      <c r="CS45" s="143" t="s">
        <v>108</v>
      </c>
      <c r="CT45" s="143" t="s">
        <v>108</v>
      </c>
      <c r="CU45" s="143" t="s">
        <v>108</v>
      </c>
      <c r="CV45" s="143" t="s">
        <v>108</v>
      </c>
      <c r="CW45" s="143" t="s">
        <v>108</v>
      </c>
      <c r="CX45" s="143" t="s">
        <v>108</v>
      </c>
      <c r="CY45" s="143" t="s">
        <v>108</v>
      </c>
      <c r="CZ45" s="143" t="s">
        <v>108</v>
      </c>
      <c r="DA45" s="143" t="s">
        <v>108</v>
      </c>
      <c r="DB45" s="143" t="s">
        <v>108</v>
      </c>
      <c r="DC45" s="143" t="s">
        <v>108</v>
      </c>
      <c r="DD45" s="143" t="s">
        <v>108</v>
      </c>
      <c r="DE45" s="143" t="s">
        <v>108</v>
      </c>
      <c r="DF45" s="143" t="s">
        <v>108</v>
      </c>
      <c r="DG45" s="143" t="s">
        <v>108</v>
      </c>
      <c r="DH45" s="143" t="s">
        <v>108</v>
      </c>
      <c r="DI45" s="143" t="s">
        <v>108</v>
      </c>
      <c r="DJ45" s="143" t="s">
        <v>108</v>
      </c>
      <c r="DK45" s="143" t="s">
        <v>108</v>
      </c>
      <c r="DL45" s="143" t="s">
        <v>108</v>
      </c>
      <c r="DM45" s="143" t="s">
        <v>108</v>
      </c>
      <c r="DN45" s="143" t="s">
        <v>108</v>
      </c>
      <c r="DO45" s="143" t="s">
        <v>108</v>
      </c>
      <c r="DP45" s="143" t="s">
        <v>108</v>
      </c>
      <c r="DQ45" s="143" t="s">
        <v>108</v>
      </c>
      <c r="DR45" s="143" t="s">
        <v>108</v>
      </c>
      <c r="DS45" s="143" t="s">
        <v>108</v>
      </c>
      <c r="DT45" s="143" t="s">
        <v>108</v>
      </c>
      <c r="DU45" s="143" t="s">
        <v>108</v>
      </c>
      <c r="DV45" s="143" t="s">
        <v>108</v>
      </c>
      <c r="DW45" s="143" t="s">
        <v>108</v>
      </c>
      <c r="DX45" s="143" t="s">
        <v>108</v>
      </c>
      <c r="DY45" s="143" t="s">
        <v>108</v>
      </c>
      <c r="DZ45" s="143" t="s">
        <v>108</v>
      </c>
      <c r="EA45" s="143" t="s">
        <v>108</v>
      </c>
      <c r="EB45" s="143" t="s">
        <v>108</v>
      </c>
      <c r="EC45" s="143" t="s">
        <v>108</v>
      </c>
      <c r="ED45" s="143" t="s">
        <v>108</v>
      </c>
      <c r="EE45" s="143" t="s">
        <v>108</v>
      </c>
      <c r="EF45" s="143" t="s">
        <v>108</v>
      </c>
      <c r="EG45" s="143" t="s">
        <v>108</v>
      </c>
      <c r="EH45" s="143" t="s">
        <v>108</v>
      </c>
      <c r="EI45" s="143" t="s">
        <v>108</v>
      </c>
      <c r="EJ45" s="143" t="s">
        <v>108</v>
      </c>
      <c r="EK45" s="143" t="s">
        <v>108</v>
      </c>
      <c r="EL45" s="143" t="s">
        <v>108</v>
      </c>
      <c r="EM45" s="143" t="s">
        <v>108</v>
      </c>
      <c r="EN45" s="143" t="s">
        <v>108</v>
      </c>
      <c r="EO45" s="143" t="s">
        <v>108</v>
      </c>
      <c r="EP45" s="143" t="s">
        <v>108</v>
      </c>
      <c r="EQ45" s="143" t="s">
        <v>108</v>
      </c>
      <c r="ER45" s="143" t="s">
        <v>108</v>
      </c>
      <c r="ES45" s="143" t="s">
        <v>108</v>
      </c>
      <c r="ET45" s="143" t="s">
        <v>108</v>
      </c>
      <c r="EU45" s="143" t="s">
        <v>108</v>
      </c>
      <c r="EV45" s="143" t="s">
        <v>108</v>
      </c>
      <c r="EW45" s="143" t="s">
        <v>108</v>
      </c>
      <c r="EX45" s="143" t="s">
        <v>108</v>
      </c>
      <c r="EY45" s="143" t="s">
        <v>108</v>
      </c>
      <c r="EZ45" s="143" t="s">
        <v>108</v>
      </c>
      <c r="FA45" s="143" t="s">
        <v>108</v>
      </c>
      <c r="FB45" s="143" t="s">
        <v>108</v>
      </c>
      <c r="FC45" s="143" t="s">
        <v>108</v>
      </c>
      <c r="FD45" s="143" t="s">
        <v>108</v>
      </c>
      <c r="FE45" s="143" t="s">
        <v>108</v>
      </c>
      <c r="FF45" s="143" t="s">
        <v>108</v>
      </c>
      <c r="FG45" s="143" t="s">
        <v>108</v>
      </c>
      <c r="FH45" s="143" t="s">
        <v>108</v>
      </c>
      <c r="FI45" s="143" t="s">
        <v>108</v>
      </c>
      <c r="FJ45" s="143" t="s">
        <v>108</v>
      </c>
      <c r="FK45" s="143" t="s">
        <v>108</v>
      </c>
      <c r="FL45" s="143" t="s">
        <v>108</v>
      </c>
      <c r="FM45" s="143" t="s">
        <v>108</v>
      </c>
      <c r="FN45" s="143" t="s">
        <v>108</v>
      </c>
      <c r="FO45" s="143" t="s">
        <v>108</v>
      </c>
      <c r="FP45" s="143" t="s">
        <v>108</v>
      </c>
      <c r="FQ45" s="143" t="s">
        <v>108</v>
      </c>
      <c r="FR45" s="143" t="s">
        <v>108</v>
      </c>
      <c r="FS45" s="143" t="s">
        <v>108</v>
      </c>
      <c r="FT45" s="143" t="s">
        <v>108</v>
      </c>
      <c r="FU45" s="143" t="s">
        <v>108</v>
      </c>
      <c r="FV45" s="143" t="s">
        <v>108</v>
      </c>
      <c r="FW45" s="143" t="s">
        <v>108</v>
      </c>
      <c r="FX45" s="143" t="s">
        <v>108</v>
      </c>
      <c r="FY45" s="143" t="s">
        <v>108</v>
      </c>
      <c r="FZ45" s="143" t="s">
        <v>108</v>
      </c>
      <c r="GA45" s="143" t="s">
        <v>108</v>
      </c>
      <c r="GB45" s="143" t="s">
        <v>108</v>
      </c>
      <c r="GC45" s="143" t="s">
        <v>108</v>
      </c>
      <c r="GD45" s="143" t="s">
        <v>108</v>
      </c>
      <c r="GE45" s="143" t="s">
        <v>108</v>
      </c>
      <c r="GF45" s="143" t="s">
        <v>108</v>
      </c>
      <c r="GG45" s="143" t="s">
        <v>108</v>
      </c>
      <c r="GH45" s="143" t="s">
        <v>108</v>
      </c>
      <c r="GI45" s="143" t="s">
        <v>108</v>
      </c>
      <c r="GJ45" s="143" t="s">
        <v>108</v>
      </c>
      <c r="GK45" s="143" t="s">
        <v>108</v>
      </c>
      <c r="GL45" s="143" t="s">
        <v>108</v>
      </c>
      <c r="GM45" s="143" t="s">
        <v>108</v>
      </c>
      <c r="GN45" s="143" t="s">
        <v>108</v>
      </c>
      <c r="GO45" s="143" t="s">
        <v>108</v>
      </c>
      <c r="GP45" s="143" t="s">
        <v>108</v>
      </c>
      <c r="GQ45" s="143" t="s">
        <v>108</v>
      </c>
      <c r="GR45" s="143" t="s">
        <v>108</v>
      </c>
      <c r="GS45" s="143" t="s">
        <v>108</v>
      </c>
      <c r="GT45" s="143" t="s">
        <v>108</v>
      </c>
      <c r="GU45" s="143" t="s">
        <v>108</v>
      </c>
      <c r="GV45" s="143" t="s">
        <v>108</v>
      </c>
      <c r="GW45" s="143" t="s">
        <v>108</v>
      </c>
      <c r="GX45" s="143" t="s">
        <v>108</v>
      </c>
      <c r="GY45" s="143" t="s">
        <v>108</v>
      </c>
      <c r="GZ45" s="143" t="s">
        <v>108</v>
      </c>
      <c r="HA45" s="143" t="s">
        <v>108</v>
      </c>
      <c r="HB45" s="143" t="s">
        <v>108</v>
      </c>
      <c r="HC45" s="143" t="s">
        <v>108</v>
      </c>
      <c r="HD45" s="143" t="s">
        <v>108</v>
      </c>
      <c r="HE45" s="143" t="s">
        <v>108</v>
      </c>
      <c r="HF45" s="143" t="s">
        <v>108</v>
      </c>
    </row>
    <row r="46" spans="1:214" ht="12" customHeight="1" x14ac:dyDescent="0.2">
      <c r="A46" s="8">
        <v>420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143" t="s">
        <v>108</v>
      </c>
      <c r="BL46" s="143" t="s">
        <v>108</v>
      </c>
      <c r="BM46" s="143" t="s">
        <v>108</v>
      </c>
      <c r="BN46" s="143" t="s">
        <v>108</v>
      </c>
      <c r="BO46" s="143" t="s">
        <v>108</v>
      </c>
      <c r="BP46" s="143" t="s">
        <v>108</v>
      </c>
      <c r="BQ46" s="143" t="s">
        <v>108</v>
      </c>
      <c r="BR46" s="143" t="s">
        <v>108</v>
      </c>
      <c r="BS46" s="143" t="s">
        <v>108</v>
      </c>
      <c r="BT46" s="143" t="s">
        <v>108</v>
      </c>
      <c r="BU46" s="143" t="s">
        <v>108</v>
      </c>
      <c r="BV46" s="143" t="s">
        <v>108</v>
      </c>
      <c r="BW46" s="143" t="s">
        <v>108</v>
      </c>
      <c r="BX46" s="143" t="s">
        <v>108</v>
      </c>
      <c r="BY46" s="143" t="s">
        <v>108</v>
      </c>
      <c r="BZ46" s="143" t="s">
        <v>108</v>
      </c>
      <c r="CA46" s="143" t="s">
        <v>108</v>
      </c>
      <c r="CB46" s="143" t="s">
        <v>108</v>
      </c>
      <c r="CC46" s="143" t="s">
        <v>108</v>
      </c>
      <c r="CD46" s="143" t="s">
        <v>108</v>
      </c>
      <c r="CE46" s="143" t="s">
        <v>108</v>
      </c>
      <c r="CF46" s="143" t="s">
        <v>108</v>
      </c>
      <c r="CG46" s="143" t="s">
        <v>108</v>
      </c>
      <c r="CH46" s="143" t="s">
        <v>108</v>
      </c>
      <c r="CI46" s="143" t="s">
        <v>108</v>
      </c>
      <c r="CJ46" s="143" t="s">
        <v>108</v>
      </c>
      <c r="CK46" s="143" t="s">
        <v>108</v>
      </c>
      <c r="CL46" s="143" t="s">
        <v>108</v>
      </c>
      <c r="CM46" s="143" t="s">
        <v>108</v>
      </c>
      <c r="CN46" s="143" t="s">
        <v>108</v>
      </c>
      <c r="CO46" s="143" t="s">
        <v>108</v>
      </c>
      <c r="CP46" s="143" t="s">
        <v>108</v>
      </c>
      <c r="CQ46" s="143" t="s">
        <v>108</v>
      </c>
      <c r="CR46" s="143" t="s">
        <v>108</v>
      </c>
      <c r="CS46" s="143" t="s">
        <v>108</v>
      </c>
      <c r="CT46" s="143" t="s">
        <v>108</v>
      </c>
      <c r="CU46" s="143" t="s">
        <v>108</v>
      </c>
      <c r="CV46" s="143" t="s">
        <v>108</v>
      </c>
      <c r="CW46" s="143" t="s">
        <v>108</v>
      </c>
      <c r="CX46" s="143" t="s">
        <v>108</v>
      </c>
      <c r="CY46" s="143" t="s">
        <v>108</v>
      </c>
      <c r="CZ46" s="143" t="s">
        <v>108</v>
      </c>
      <c r="DA46" s="143" t="s">
        <v>108</v>
      </c>
      <c r="DB46" s="143" t="s">
        <v>108</v>
      </c>
      <c r="DC46" s="143" t="s">
        <v>108</v>
      </c>
      <c r="DD46" s="143" t="s">
        <v>108</v>
      </c>
      <c r="DE46" s="143" t="s">
        <v>108</v>
      </c>
      <c r="DF46" s="143" t="s">
        <v>108</v>
      </c>
      <c r="DG46" s="143" t="s">
        <v>108</v>
      </c>
      <c r="DH46" s="143" t="s">
        <v>108</v>
      </c>
      <c r="DI46" s="143" t="s">
        <v>108</v>
      </c>
      <c r="DJ46" s="143" t="s">
        <v>108</v>
      </c>
      <c r="DK46" s="143" t="s">
        <v>108</v>
      </c>
      <c r="DL46" s="143" t="s">
        <v>108</v>
      </c>
      <c r="DM46" s="143" t="s">
        <v>108</v>
      </c>
      <c r="DN46" s="143" t="s">
        <v>108</v>
      </c>
      <c r="DO46" s="143" t="s">
        <v>108</v>
      </c>
      <c r="DP46" s="143" t="s">
        <v>108</v>
      </c>
      <c r="DQ46" s="143" t="s">
        <v>108</v>
      </c>
      <c r="DR46" s="143" t="s">
        <v>108</v>
      </c>
      <c r="DS46" s="143" t="s">
        <v>108</v>
      </c>
      <c r="DT46" s="143" t="s">
        <v>108</v>
      </c>
      <c r="DU46" s="143" t="s">
        <v>108</v>
      </c>
      <c r="DV46" s="143" t="s">
        <v>108</v>
      </c>
      <c r="DW46" s="143" t="s">
        <v>108</v>
      </c>
      <c r="DX46" s="143" t="s">
        <v>108</v>
      </c>
      <c r="DY46" s="143" t="s">
        <v>108</v>
      </c>
      <c r="DZ46" s="143" t="s">
        <v>108</v>
      </c>
      <c r="EA46" s="143" t="s">
        <v>108</v>
      </c>
      <c r="EB46" s="143" t="s">
        <v>108</v>
      </c>
      <c r="EC46" s="143" t="s">
        <v>108</v>
      </c>
      <c r="ED46" s="143" t="s">
        <v>108</v>
      </c>
      <c r="EE46" s="143" t="s">
        <v>108</v>
      </c>
      <c r="EF46" s="143" t="s">
        <v>108</v>
      </c>
      <c r="EG46" s="143" t="s">
        <v>108</v>
      </c>
      <c r="EH46" s="143" t="s">
        <v>108</v>
      </c>
      <c r="EI46" s="143" t="s">
        <v>108</v>
      </c>
      <c r="EJ46" s="143" t="s">
        <v>108</v>
      </c>
      <c r="EK46" s="143" t="s">
        <v>108</v>
      </c>
      <c r="EL46" s="143" t="s">
        <v>108</v>
      </c>
      <c r="EM46" s="143" t="s">
        <v>108</v>
      </c>
      <c r="EN46" s="143" t="s">
        <v>108</v>
      </c>
      <c r="EO46" s="143" t="s">
        <v>108</v>
      </c>
      <c r="EP46" s="143" t="s">
        <v>108</v>
      </c>
      <c r="EQ46" s="143" t="s">
        <v>108</v>
      </c>
      <c r="ER46" s="143" t="s">
        <v>108</v>
      </c>
      <c r="ES46" s="143" t="s">
        <v>108</v>
      </c>
      <c r="ET46" s="143" t="s">
        <v>108</v>
      </c>
      <c r="EU46" s="143" t="s">
        <v>108</v>
      </c>
      <c r="EV46" s="143" t="s">
        <v>108</v>
      </c>
      <c r="EW46" s="143" t="s">
        <v>108</v>
      </c>
      <c r="EX46" s="143" t="s">
        <v>108</v>
      </c>
      <c r="EY46" s="143" t="s">
        <v>108</v>
      </c>
      <c r="EZ46" s="143" t="s">
        <v>108</v>
      </c>
      <c r="FA46" s="143" t="s">
        <v>108</v>
      </c>
      <c r="FB46" s="143" t="s">
        <v>108</v>
      </c>
      <c r="FC46" s="143" t="s">
        <v>108</v>
      </c>
      <c r="FD46" s="143" t="s">
        <v>108</v>
      </c>
      <c r="FE46" s="143" t="s">
        <v>108</v>
      </c>
      <c r="FF46" s="143" t="s">
        <v>108</v>
      </c>
      <c r="FG46" s="143" t="s">
        <v>108</v>
      </c>
      <c r="FH46" s="143" t="s">
        <v>108</v>
      </c>
      <c r="FI46" s="143" t="s">
        <v>108</v>
      </c>
      <c r="FJ46" s="143" t="s">
        <v>108</v>
      </c>
      <c r="FK46" s="143" t="s">
        <v>108</v>
      </c>
      <c r="FL46" s="143" t="s">
        <v>108</v>
      </c>
      <c r="FM46" s="143" t="s">
        <v>108</v>
      </c>
      <c r="FN46" s="143" t="s">
        <v>108</v>
      </c>
      <c r="FO46" s="143" t="s">
        <v>108</v>
      </c>
      <c r="FP46" s="143" t="s">
        <v>108</v>
      </c>
      <c r="FQ46" s="143" t="s">
        <v>108</v>
      </c>
      <c r="FR46" s="143" t="s">
        <v>108</v>
      </c>
      <c r="FS46" s="143" t="s">
        <v>108</v>
      </c>
      <c r="FT46" s="143" t="s">
        <v>108</v>
      </c>
      <c r="FU46" s="143" t="s">
        <v>108</v>
      </c>
      <c r="FV46" s="143" t="s">
        <v>108</v>
      </c>
      <c r="FW46" s="143" t="s">
        <v>108</v>
      </c>
      <c r="FX46" s="143" t="s">
        <v>108</v>
      </c>
      <c r="FY46" s="143" t="s">
        <v>108</v>
      </c>
      <c r="FZ46" s="143" t="s">
        <v>108</v>
      </c>
      <c r="GA46" s="143" t="s">
        <v>108</v>
      </c>
      <c r="GB46" s="143" t="s">
        <v>108</v>
      </c>
      <c r="GC46" s="143" t="s">
        <v>108</v>
      </c>
      <c r="GD46" s="143" t="s">
        <v>108</v>
      </c>
      <c r="GE46" s="143" t="s">
        <v>108</v>
      </c>
      <c r="GF46" s="143" t="s">
        <v>108</v>
      </c>
      <c r="GG46" s="143" t="s">
        <v>108</v>
      </c>
      <c r="GH46" s="143" t="s">
        <v>108</v>
      </c>
      <c r="GI46" s="143" t="s">
        <v>108</v>
      </c>
      <c r="GJ46" s="143" t="s">
        <v>108</v>
      </c>
      <c r="GK46" s="143" t="s">
        <v>108</v>
      </c>
      <c r="GL46" s="143" t="s">
        <v>108</v>
      </c>
      <c r="GM46" s="143" t="s">
        <v>108</v>
      </c>
      <c r="GN46" s="143" t="s">
        <v>108</v>
      </c>
      <c r="GO46" s="143" t="s">
        <v>108</v>
      </c>
      <c r="GP46" s="143" t="s">
        <v>108</v>
      </c>
      <c r="GQ46" s="143" t="s">
        <v>108</v>
      </c>
      <c r="GR46" s="143" t="s">
        <v>108</v>
      </c>
      <c r="GS46" s="143" t="s">
        <v>108</v>
      </c>
      <c r="GT46" s="143" t="s">
        <v>108</v>
      </c>
      <c r="GU46" s="143" t="s">
        <v>108</v>
      </c>
      <c r="GV46" s="143" t="s">
        <v>108</v>
      </c>
      <c r="GW46" s="143" t="s">
        <v>108</v>
      </c>
      <c r="GX46" s="143" t="s">
        <v>108</v>
      </c>
      <c r="GY46" s="143" t="s">
        <v>108</v>
      </c>
      <c r="GZ46" s="143" t="s">
        <v>108</v>
      </c>
      <c r="HA46" s="143" t="s">
        <v>108</v>
      </c>
      <c r="HB46" s="143" t="s">
        <v>108</v>
      </c>
      <c r="HC46" s="143" t="s">
        <v>108</v>
      </c>
      <c r="HD46" s="143" t="s">
        <v>108</v>
      </c>
      <c r="HE46" s="143" t="s">
        <v>108</v>
      </c>
      <c r="HF46" s="143" t="s">
        <v>108</v>
      </c>
    </row>
    <row r="47" spans="1:214" ht="12" customHeight="1" x14ac:dyDescent="0.2">
      <c r="A47" s="7">
        <v>425</v>
      </c>
      <c r="B47" s="143" t="s">
        <v>108</v>
      </c>
      <c r="C47" s="143" t="s">
        <v>108</v>
      </c>
      <c r="D47" s="143" t="s">
        <v>108</v>
      </c>
      <c r="E47" s="143" t="s">
        <v>108</v>
      </c>
      <c r="F47" s="143" t="s">
        <v>108</v>
      </c>
      <c r="G47" s="143" t="s">
        <v>108</v>
      </c>
      <c r="H47" s="143" t="s">
        <v>108</v>
      </c>
      <c r="I47" s="143" t="s">
        <v>108</v>
      </c>
      <c r="J47" s="143" t="s">
        <v>108</v>
      </c>
      <c r="K47" s="143" t="s">
        <v>108</v>
      </c>
      <c r="L47" s="143" t="s">
        <v>108</v>
      </c>
      <c r="M47" s="143" t="s">
        <v>108</v>
      </c>
      <c r="N47" s="143" t="s">
        <v>108</v>
      </c>
      <c r="O47" s="143" t="s">
        <v>108</v>
      </c>
      <c r="P47" s="143" t="s">
        <v>108</v>
      </c>
      <c r="Q47" s="143" t="s">
        <v>108</v>
      </c>
      <c r="R47" s="143" t="s">
        <v>108</v>
      </c>
      <c r="S47" s="143" t="s">
        <v>108</v>
      </c>
      <c r="T47" s="143" t="s">
        <v>108</v>
      </c>
      <c r="U47" s="143" t="s">
        <v>108</v>
      </c>
      <c r="V47" s="143" t="s">
        <v>108</v>
      </c>
      <c r="W47" s="143" t="s">
        <v>108</v>
      </c>
      <c r="X47" s="143" t="s">
        <v>108</v>
      </c>
      <c r="Y47" s="143" t="s">
        <v>108</v>
      </c>
      <c r="Z47" s="143" t="s">
        <v>108</v>
      </c>
      <c r="AA47" s="143" t="s">
        <v>108</v>
      </c>
      <c r="AB47" s="143" t="s">
        <v>108</v>
      </c>
      <c r="AC47" s="143" t="s">
        <v>108</v>
      </c>
      <c r="AD47" s="143" t="s">
        <v>108</v>
      </c>
      <c r="AE47" s="143" t="s">
        <v>108</v>
      </c>
      <c r="AF47" s="143" t="s">
        <v>108</v>
      </c>
      <c r="AG47" s="143" t="s">
        <v>108</v>
      </c>
      <c r="AH47" s="143" t="s">
        <v>108</v>
      </c>
      <c r="AI47" s="143" t="s">
        <v>108</v>
      </c>
      <c r="AJ47" s="143" t="s">
        <v>108</v>
      </c>
      <c r="AK47" s="143" t="s">
        <v>108</v>
      </c>
      <c r="AL47" s="143" t="s">
        <v>108</v>
      </c>
      <c r="AM47" s="143" t="s">
        <v>108</v>
      </c>
      <c r="AN47" s="143" t="s">
        <v>108</v>
      </c>
      <c r="AO47" s="143" t="s">
        <v>108</v>
      </c>
      <c r="AP47" s="143" t="s">
        <v>108</v>
      </c>
      <c r="AQ47" s="143" t="s">
        <v>108</v>
      </c>
      <c r="AR47" s="143" t="s">
        <v>108</v>
      </c>
      <c r="AS47" s="143" t="s">
        <v>108</v>
      </c>
      <c r="AT47" s="143" t="s">
        <v>108</v>
      </c>
      <c r="AU47" s="143" t="s">
        <v>108</v>
      </c>
      <c r="AV47" s="143" t="s">
        <v>108</v>
      </c>
      <c r="AW47" s="143" t="s">
        <v>108</v>
      </c>
      <c r="AX47" s="143" t="s">
        <v>108</v>
      </c>
      <c r="AY47" s="143" t="s">
        <v>108</v>
      </c>
      <c r="AZ47" s="143" t="s">
        <v>108</v>
      </c>
      <c r="BA47" s="143" t="s">
        <v>108</v>
      </c>
      <c r="BB47" s="143" t="s">
        <v>108</v>
      </c>
      <c r="BC47" s="143" t="s">
        <v>108</v>
      </c>
      <c r="BD47" s="143" t="s">
        <v>108</v>
      </c>
      <c r="BE47" s="143" t="s">
        <v>108</v>
      </c>
      <c r="BF47" s="143" t="s">
        <v>108</v>
      </c>
      <c r="BG47" s="143" t="s">
        <v>108</v>
      </c>
      <c r="BH47" s="143" t="s">
        <v>108</v>
      </c>
      <c r="BI47" s="143" t="s">
        <v>108</v>
      </c>
      <c r="BJ47" s="143" t="s">
        <v>108</v>
      </c>
      <c r="BK47" s="143" t="s">
        <v>108</v>
      </c>
      <c r="BL47" s="143" t="s">
        <v>108</v>
      </c>
      <c r="BM47" s="143" t="s">
        <v>108</v>
      </c>
      <c r="BN47" s="143" t="s">
        <v>108</v>
      </c>
      <c r="BO47" s="143" t="s">
        <v>108</v>
      </c>
      <c r="BP47" s="143" t="s">
        <v>108</v>
      </c>
      <c r="BQ47" s="143" t="s">
        <v>108</v>
      </c>
      <c r="BR47" s="143" t="s">
        <v>108</v>
      </c>
      <c r="BS47" s="143" t="s">
        <v>108</v>
      </c>
      <c r="BT47" s="143" t="s">
        <v>108</v>
      </c>
      <c r="BU47" s="143" t="s">
        <v>108</v>
      </c>
      <c r="BV47" s="143" t="s">
        <v>108</v>
      </c>
      <c r="BW47" s="143" t="s">
        <v>108</v>
      </c>
      <c r="BX47" s="143" t="s">
        <v>108</v>
      </c>
      <c r="BY47" s="143" t="s">
        <v>108</v>
      </c>
      <c r="BZ47" s="143" t="s">
        <v>108</v>
      </c>
      <c r="CA47" s="143" t="s">
        <v>108</v>
      </c>
      <c r="CB47" s="143" t="s">
        <v>108</v>
      </c>
      <c r="CC47" s="143" t="s">
        <v>108</v>
      </c>
      <c r="CD47" s="143" t="s">
        <v>108</v>
      </c>
      <c r="CE47" s="143" t="s">
        <v>108</v>
      </c>
      <c r="CF47" s="143" t="s">
        <v>108</v>
      </c>
      <c r="CG47" s="143" t="s">
        <v>108</v>
      </c>
      <c r="CH47" s="143" t="s">
        <v>108</v>
      </c>
      <c r="CI47" s="143" t="s">
        <v>108</v>
      </c>
      <c r="CJ47" s="143" t="s">
        <v>108</v>
      </c>
      <c r="CK47" s="143" t="s">
        <v>108</v>
      </c>
      <c r="CL47" s="143" t="s">
        <v>108</v>
      </c>
      <c r="CM47" s="143" t="s">
        <v>108</v>
      </c>
      <c r="CN47" s="143" t="s">
        <v>108</v>
      </c>
      <c r="CO47" s="143" t="s">
        <v>108</v>
      </c>
      <c r="CP47" s="143" t="s">
        <v>108</v>
      </c>
      <c r="CQ47" s="143" t="s">
        <v>108</v>
      </c>
      <c r="CR47" s="143" t="s">
        <v>108</v>
      </c>
      <c r="CS47" s="143" t="s">
        <v>108</v>
      </c>
      <c r="CT47" s="143" t="s">
        <v>108</v>
      </c>
      <c r="CU47" s="143" t="s">
        <v>108</v>
      </c>
      <c r="CV47" s="143" t="s">
        <v>108</v>
      </c>
      <c r="CW47" s="143" t="s">
        <v>108</v>
      </c>
      <c r="CX47" s="143" t="s">
        <v>108</v>
      </c>
      <c r="CY47" s="143" t="s">
        <v>108</v>
      </c>
      <c r="CZ47" s="143" t="s">
        <v>108</v>
      </c>
      <c r="DA47" s="143" t="s">
        <v>108</v>
      </c>
      <c r="DB47" s="143" t="s">
        <v>108</v>
      </c>
      <c r="DC47" s="143" t="s">
        <v>108</v>
      </c>
      <c r="DD47" s="143" t="s">
        <v>108</v>
      </c>
      <c r="DE47" s="143" t="s">
        <v>108</v>
      </c>
      <c r="DF47" s="143" t="s">
        <v>108</v>
      </c>
      <c r="DG47" s="143" t="s">
        <v>108</v>
      </c>
      <c r="DH47" s="143" t="s">
        <v>108</v>
      </c>
      <c r="DI47" s="143" t="s">
        <v>108</v>
      </c>
      <c r="DJ47" s="143" t="s">
        <v>108</v>
      </c>
      <c r="DK47" s="143" t="s">
        <v>108</v>
      </c>
      <c r="DL47" s="143" t="s">
        <v>108</v>
      </c>
      <c r="DM47" s="143" t="s">
        <v>108</v>
      </c>
      <c r="DN47" s="143" t="s">
        <v>108</v>
      </c>
      <c r="DO47" s="143" t="s">
        <v>108</v>
      </c>
      <c r="DP47" s="143" t="s">
        <v>108</v>
      </c>
      <c r="DQ47" s="143" t="s">
        <v>108</v>
      </c>
      <c r="DR47" s="143" t="s">
        <v>108</v>
      </c>
      <c r="DS47" s="143" t="s">
        <v>108</v>
      </c>
      <c r="DT47" s="143" t="s">
        <v>108</v>
      </c>
      <c r="DU47" s="143" t="s">
        <v>108</v>
      </c>
      <c r="DV47" s="143" t="s">
        <v>108</v>
      </c>
      <c r="DW47" s="143" t="s">
        <v>108</v>
      </c>
      <c r="DX47" s="143" t="s">
        <v>108</v>
      </c>
      <c r="DY47" s="143" t="s">
        <v>108</v>
      </c>
      <c r="DZ47" s="143" t="s">
        <v>108</v>
      </c>
      <c r="EA47" s="143" t="s">
        <v>108</v>
      </c>
      <c r="EB47" s="143" t="s">
        <v>108</v>
      </c>
      <c r="EC47" s="143" t="s">
        <v>108</v>
      </c>
      <c r="ED47" s="143" t="s">
        <v>108</v>
      </c>
      <c r="EE47" s="143" t="s">
        <v>108</v>
      </c>
      <c r="EF47" s="143" t="s">
        <v>108</v>
      </c>
      <c r="EG47" s="143" t="s">
        <v>108</v>
      </c>
      <c r="EH47" s="143" t="s">
        <v>108</v>
      </c>
      <c r="EI47" s="143" t="s">
        <v>108</v>
      </c>
      <c r="EJ47" s="143" t="s">
        <v>108</v>
      </c>
      <c r="EK47" s="143" t="s">
        <v>108</v>
      </c>
      <c r="EL47" s="143" t="s">
        <v>108</v>
      </c>
      <c r="EM47" s="143" t="s">
        <v>108</v>
      </c>
      <c r="EN47" s="143" t="s">
        <v>108</v>
      </c>
      <c r="EO47" s="143" t="s">
        <v>108</v>
      </c>
      <c r="EP47" s="143" t="s">
        <v>108</v>
      </c>
      <c r="EQ47" s="143" t="s">
        <v>108</v>
      </c>
      <c r="ER47" s="143" t="s">
        <v>108</v>
      </c>
      <c r="ES47" s="143" t="s">
        <v>108</v>
      </c>
      <c r="ET47" s="143" t="s">
        <v>108</v>
      </c>
      <c r="EU47" s="143" t="s">
        <v>108</v>
      </c>
      <c r="EV47" s="143" t="s">
        <v>108</v>
      </c>
      <c r="EW47" s="143" t="s">
        <v>108</v>
      </c>
      <c r="EX47" s="143" t="s">
        <v>108</v>
      </c>
      <c r="EY47" s="143" t="s">
        <v>108</v>
      </c>
      <c r="EZ47" s="143" t="s">
        <v>108</v>
      </c>
      <c r="FA47" s="143" t="s">
        <v>108</v>
      </c>
      <c r="FB47" s="143" t="s">
        <v>108</v>
      </c>
      <c r="FC47" s="143" t="s">
        <v>108</v>
      </c>
      <c r="FD47" s="143" t="s">
        <v>108</v>
      </c>
      <c r="FE47" s="143" t="s">
        <v>108</v>
      </c>
      <c r="FF47" s="143" t="s">
        <v>108</v>
      </c>
      <c r="FG47" s="143" t="s">
        <v>108</v>
      </c>
      <c r="FH47" s="143" t="s">
        <v>108</v>
      </c>
      <c r="FI47" s="143" t="s">
        <v>108</v>
      </c>
      <c r="FJ47" s="143" t="s">
        <v>108</v>
      </c>
      <c r="FK47" s="143" t="s">
        <v>108</v>
      </c>
      <c r="FL47" s="143" t="s">
        <v>108</v>
      </c>
      <c r="FM47" s="143" t="s">
        <v>108</v>
      </c>
      <c r="FN47" s="143" t="s">
        <v>108</v>
      </c>
      <c r="FO47" s="143" t="s">
        <v>108</v>
      </c>
      <c r="FP47" s="143" t="s">
        <v>108</v>
      </c>
      <c r="FQ47" s="143" t="s">
        <v>108</v>
      </c>
      <c r="FR47" s="143" t="s">
        <v>108</v>
      </c>
      <c r="FS47" s="143" t="s">
        <v>108</v>
      </c>
      <c r="FT47" s="143" t="s">
        <v>108</v>
      </c>
      <c r="FU47" s="143" t="s">
        <v>108</v>
      </c>
      <c r="FV47" s="143" t="s">
        <v>108</v>
      </c>
      <c r="FW47" s="143" t="s">
        <v>108</v>
      </c>
      <c r="FX47" s="143" t="s">
        <v>108</v>
      </c>
      <c r="FY47" s="143" t="s">
        <v>108</v>
      </c>
      <c r="FZ47" s="143" t="s">
        <v>108</v>
      </c>
      <c r="GA47" s="143" t="s">
        <v>108</v>
      </c>
      <c r="GB47" s="143" t="s">
        <v>108</v>
      </c>
      <c r="GC47" s="143" t="s">
        <v>108</v>
      </c>
      <c r="GD47" s="143" t="s">
        <v>108</v>
      </c>
      <c r="GE47" s="143" t="s">
        <v>108</v>
      </c>
      <c r="GF47" s="143" t="s">
        <v>108</v>
      </c>
      <c r="GG47" s="143" t="s">
        <v>108</v>
      </c>
      <c r="GH47" s="143" t="s">
        <v>108</v>
      </c>
      <c r="GI47" s="143" t="s">
        <v>108</v>
      </c>
      <c r="GJ47" s="143" t="s">
        <v>108</v>
      </c>
      <c r="GK47" s="143" t="s">
        <v>108</v>
      </c>
      <c r="GL47" s="143" t="s">
        <v>108</v>
      </c>
      <c r="GM47" s="143" t="s">
        <v>108</v>
      </c>
      <c r="GN47" s="143" t="s">
        <v>108</v>
      </c>
      <c r="GO47" s="143" t="s">
        <v>108</v>
      </c>
      <c r="GP47" s="143" t="s">
        <v>108</v>
      </c>
      <c r="GQ47" s="143" t="s">
        <v>108</v>
      </c>
      <c r="GR47" s="143" t="s">
        <v>108</v>
      </c>
      <c r="GS47" s="143" t="s">
        <v>108</v>
      </c>
      <c r="GT47" s="143" t="s">
        <v>108</v>
      </c>
      <c r="GU47" s="143" t="s">
        <v>108</v>
      </c>
      <c r="GV47" s="143" t="s">
        <v>108</v>
      </c>
      <c r="GW47" s="143" t="s">
        <v>108</v>
      </c>
      <c r="GX47" s="143" t="s">
        <v>108</v>
      </c>
      <c r="GY47" s="143" t="s">
        <v>108</v>
      </c>
      <c r="GZ47" s="143" t="s">
        <v>108</v>
      </c>
      <c r="HA47" s="143" t="s">
        <v>108</v>
      </c>
      <c r="HB47" s="143" t="s">
        <v>108</v>
      </c>
      <c r="HC47" s="143" t="s">
        <v>108</v>
      </c>
      <c r="HD47" s="143" t="s">
        <v>108</v>
      </c>
      <c r="HE47" s="143" t="s">
        <v>108</v>
      </c>
      <c r="HF47" s="143" t="s">
        <v>108</v>
      </c>
    </row>
    <row r="48" spans="1:214" s="9" customFormat="1" ht="12" customHeight="1" x14ac:dyDescent="0.2">
      <c r="A48" s="7">
        <v>447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109"/>
      <c r="BZ48" s="109"/>
      <c r="CA48" s="109"/>
      <c r="CB48" s="109"/>
      <c r="CC48" s="109"/>
      <c r="CD48" s="109"/>
      <c r="CE48" s="109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</row>
    <row r="49" spans="1:214" s="3" customFormat="1" ht="12" customHeight="1" x14ac:dyDescent="0.2">
      <c r="A49" s="7">
        <v>448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109"/>
      <c r="BZ49" s="109"/>
      <c r="CA49" s="109"/>
      <c r="CB49" s="109"/>
      <c r="CC49" s="109"/>
      <c r="CD49" s="109"/>
      <c r="CE49" s="109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</row>
    <row r="50" spans="1:214" ht="12" customHeight="1" x14ac:dyDescent="0.2">
      <c r="A50" s="7">
        <v>458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109"/>
      <c r="BZ50" s="109"/>
      <c r="CA50" s="109"/>
      <c r="CB50" s="109"/>
      <c r="CC50" s="109"/>
      <c r="CD50" s="109"/>
      <c r="CE50" s="109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</row>
    <row r="51" spans="1:214" ht="12" customHeight="1" x14ac:dyDescent="0.2">
      <c r="A51" s="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109"/>
      <c r="BZ51" s="109"/>
      <c r="CA51" s="109"/>
      <c r="CB51" s="109"/>
      <c r="CC51" s="109"/>
      <c r="CD51" s="109"/>
      <c r="CE51" s="109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</row>
    <row r="52" spans="1:214" ht="12" customHeight="1" x14ac:dyDescent="0.2">
      <c r="A52" s="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109"/>
      <c r="BZ52" s="109"/>
      <c r="CA52" s="109"/>
      <c r="CB52" s="109"/>
      <c r="CC52" s="109"/>
      <c r="CD52" s="109"/>
      <c r="CE52" s="109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</row>
    <row r="53" spans="1:214" ht="12" customHeight="1" x14ac:dyDescent="0.2">
      <c r="A53" s="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109"/>
      <c r="BZ53" s="109"/>
      <c r="CA53" s="109"/>
      <c r="CB53" s="109"/>
      <c r="CC53" s="109"/>
      <c r="CD53" s="109"/>
      <c r="CE53" s="109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</row>
    <row r="54" spans="1:214" s="1" customFormat="1" ht="12" customHeight="1" x14ac:dyDescent="0.2">
      <c r="A54" s="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76"/>
      <c r="T54" s="76"/>
      <c r="U54" s="76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76"/>
      <c r="AN54" s="76"/>
      <c r="AO54" s="76"/>
      <c r="BY54" s="15"/>
      <c r="BZ54" s="15"/>
      <c r="CA54" s="15"/>
      <c r="CB54" s="15"/>
      <c r="CC54" s="15"/>
      <c r="CD54" s="15"/>
      <c r="CE54" s="15"/>
    </row>
    <row r="55" spans="1:214" s="1" customFormat="1" ht="12" customHeight="1" x14ac:dyDescent="0.2">
      <c r="A55" s="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76"/>
      <c r="T55" s="76"/>
      <c r="U55" s="76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76"/>
      <c r="AN55" s="76"/>
      <c r="AO55" s="76"/>
      <c r="BY55" s="15"/>
      <c r="BZ55" s="15"/>
      <c r="CA55" s="15"/>
      <c r="CB55" s="15"/>
      <c r="CC55" s="15"/>
      <c r="CD55" s="15"/>
      <c r="CE55" s="15"/>
    </row>
    <row r="56" spans="1:214" ht="12" customHeight="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76"/>
      <c r="T56" s="76"/>
      <c r="U56" s="76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76"/>
      <c r="AN56" s="76"/>
      <c r="AO56" s="76"/>
    </row>
    <row r="57" spans="1:214" ht="12" customHeight="1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76"/>
      <c r="T57" s="76"/>
      <c r="U57" s="76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76"/>
      <c r="AN57" s="76"/>
      <c r="AO57" s="76"/>
    </row>
    <row r="58" spans="1:214" ht="12" customHeight="1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75"/>
      <c r="T58" s="75"/>
      <c r="U58" s="75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75"/>
      <c r="AN58" s="75"/>
      <c r="AO58" s="75"/>
    </row>
    <row r="59" spans="1:214" ht="12" customHeight="1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75"/>
      <c r="T59" s="75"/>
      <c r="U59" s="75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75"/>
      <c r="AN59" s="75"/>
      <c r="AO59" s="75"/>
    </row>
    <row r="60" spans="1:214" ht="12" customHeight="1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75"/>
      <c r="T60" s="75"/>
      <c r="U60" s="75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75"/>
      <c r="AN60" s="75"/>
      <c r="AO60" s="75"/>
    </row>
    <row r="61" spans="1:214" ht="12" customHeight="1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75"/>
      <c r="T61" s="75"/>
      <c r="U61" s="75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75"/>
      <c r="AN61" s="75"/>
      <c r="AO61" s="75"/>
    </row>
    <row r="62" spans="1:214" ht="12" customHeight="1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75"/>
      <c r="T62" s="75"/>
      <c r="U62" s="75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75"/>
      <c r="AN62" s="75"/>
      <c r="AO62" s="75"/>
    </row>
    <row r="63" spans="1:214" ht="12" customHeight="1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75"/>
      <c r="T63" s="75"/>
      <c r="U63" s="75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75"/>
      <c r="AN63" s="75"/>
      <c r="AO63" s="75"/>
    </row>
    <row r="64" spans="1:214" ht="12" customHeight="1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75"/>
      <c r="T64" s="75"/>
      <c r="U64" s="75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75"/>
      <c r="AN64" s="75"/>
      <c r="AO64" s="75"/>
    </row>
    <row r="65" spans="2:41" ht="12" customHeight="1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75"/>
      <c r="T65" s="75"/>
      <c r="U65" s="75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75"/>
      <c r="AN65" s="75"/>
      <c r="AO65" s="75"/>
    </row>
    <row r="66" spans="2:41" ht="12" customHeight="1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75"/>
      <c r="T66" s="75"/>
      <c r="U66" s="75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75"/>
      <c r="AN66" s="75"/>
      <c r="AO66" s="75"/>
    </row>
    <row r="67" spans="2:41" ht="12" customHeight="1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75"/>
      <c r="T67" s="75"/>
      <c r="U67" s="75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75"/>
      <c r="AN67" s="75"/>
      <c r="AO67" s="75"/>
    </row>
    <row r="68" spans="2:41" ht="12" customHeight="1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75"/>
      <c r="T68" s="75"/>
      <c r="U68" s="75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75"/>
      <c r="AN68" s="75"/>
      <c r="AO68" s="75"/>
    </row>
    <row r="69" spans="2:41" ht="12" customHeight="1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75"/>
      <c r="T69" s="75"/>
      <c r="U69" s="75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75"/>
      <c r="AN69" s="75"/>
      <c r="AO69" s="75"/>
    </row>
    <row r="70" spans="2:41" ht="12" customHeight="1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75"/>
      <c r="T70" s="75"/>
      <c r="U70" s="75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75"/>
      <c r="AN70" s="75"/>
      <c r="AO70" s="75"/>
    </row>
    <row r="71" spans="2:41" ht="12" customHeight="1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75"/>
      <c r="T71" s="75"/>
      <c r="U71" s="75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75"/>
      <c r="AN71" s="75"/>
      <c r="AO71" s="75"/>
    </row>
    <row r="72" spans="2:41" ht="12" customHeight="1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75"/>
      <c r="T72" s="75"/>
      <c r="U72" s="75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75"/>
      <c r="AN72" s="75"/>
      <c r="AO72" s="75"/>
    </row>
    <row r="73" spans="2:41" ht="12" customHeight="1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75"/>
      <c r="T73" s="75"/>
      <c r="U73" s="75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75"/>
      <c r="AN73" s="75"/>
      <c r="AO73" s="75"/>
    </row>
    <row r="74" spans="2:41" ht="12" customHeight="1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75"/>
      <c r="T74" s="75"/>
      <c r="U74" s="75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75"/>
      <c r="AN74" s="75"/>
      <c r="AO74" s="75"/>
    </row>
    <row r="75" spans="2:41" ht="12" customHeight="1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75"/>
      <c r="T75" s="75"/>
      <c r="U75" s="75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75"/>
      <c r="AN75" s="75"/>
      <c r="AO75" s="75"/>
    </row>
    <row r="76" spans="2:41" ht="12" customHeight="1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75"/>
      <c r="T76" s="75"/>
      <c r="U76" s="75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75"/>
      <c r="AN76" s="75"/>
      <c r="AO76" s="75"/>
    </row>
    <row r="77" spans="2:41" ht="12" customHeight="1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75"/>
      <c r="T77" s="75"/>
      <c r="U77" s="75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75"/>
      <c r="AN77" s="75"/>
      <c r="AO77" s="75"/>
    </row>
    <row r="78" spans="2:41" ht="12" customHeight="1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75"/>
      <c r="T78" s="75"/>
      <c r="U78" s="75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75"/>
      <c r="AN78" s="75"/>
      <c r="AO78" s="75"/>
    </row>
    <row r="79" spans="2:41" ht="12" customHeight="1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75"/>
      <c r="T79" s="75"/>
      <c r="U79" s="75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75"/>
      <c r="AN79" s="75"/>
      <c r="AO79" s="75"/>
    </row>
    <row r="80" spans="2:41" ht="12" customHeight="1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75"/>
      <c r="T80" s="75"/>
      <c r="U80" s="75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75"/>
      <c r="AN80" s="75"/>
      <c r="AO80" s="75"/>
    </row>
    <row r="81" spans="2:41" ht="12" customHeight="1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75"/>
      <c r="T81" s="75"/>
      <c r="U81" s="75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75"/>
      <c r="AN81" s="75"/>
      <c r="AO81" s="75"/>
    </row>
    <row r="82" spans="2:41" ht="12" customHeight="1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75"/>
      <c r="T82" s="75"/>
      <c r="U82" s="75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75"/>
      <c r="AN82" s="75"/>
      <c r="AO82" s="75"/>
    </row>
    <row r="83" spans="2:41" ht="12" customHeight="1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75"/>
      <c r="T83" s="75"/>
      <c r="U83" s="75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75"/>
      <c r="AN83" s="75"/>
      <c r="AO83" s="75"/>
    </row>
    <row r="84" spans="2:41" ht="12" customHeight="1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75"/>
      <c r="T84" s="75"/>
      <c r="U84" s="75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75"/>
      <c r="AN84" s="75"/>
      <c r="AO84" s="75"/>
    </row>
    <row r="85" spans="2:41" ht="12" customHeight="1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75"/>
      <c r="T85" s="75"/>
      <c r="U85" s="75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75"/>
      <c r="AN85" s="75"/>
      <c r="AO85" s="75"/>
    </row>
    <row r="86" spans="2:41" ht="12" customHeight="1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75"/>
      <c r="T86" s="75"/>
      <c r="U86" s="75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75"/>
      <c r="AN86" s="75"/>
      <c r="AO86" s="75"/>
    </row>
    <row r="87" spans="2:41" ht="12" customHeight="1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75"/>
      <c r="T87" s="75"/>
      <c r="U87" s="75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75"/>
      <c r="AN87" s="75"/>
      <c r="AO87" s="75"/>
    </row>
    <row r="88" spans="2:41" ht="12" customHeight="1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75"/>
      <c r="T88" s="75"/>
      <c r="U88" s="75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75"/>
      <c r="AN88" s="75"/>
      <c r="AO88" s="75"/>
    </row>
    <row r="89" spans="2:41" ht="12" customHeight="1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75"/>
      <c r="T89" s="75"/>
      <c r="U89" s="75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75"/>
      <c r="AN89" s="75"/>
      <c r="AO89" s="75"/>
    </row>
    <row r="90" spans="2:41" ht="12" customHeight="1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75"/>
      <c r="T90" s="75"/>
      <c r="U90" s="75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75"/>
      <c r="AN90" s="75"/>
      <c r="AO90" s="75"/>
    </row>
    <row r="91" spans="2:41" ht="12" customHeight="1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75"/>
      <c r="T91" s="75"/>
      <c r="U91" s="75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75"/>
      <c r="AN91" s="75"/>
      <c r="AO91" s="75"/>
    </row>
    <row r="92" spans="2:41" ht="12" customHeight="1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75"/>
      <c r="T92" s="75"/>
      <c r="U92" s="75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75"/>
      <c r="AN92" s="75"/>
      <c r="AO92" s="75"/>
    </row>
    <row r="93" spans="2:41" ht="12" customHeight="1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75"/>
      <c r="T93" s="75"/>
      <c r="U93" s="75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75"/>
      <c r="AN93" s="75"/>
      <c r="AO93" s="75"/>
    </row>
    <row r="94" spans="2:41" ht="12" customHeight="1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75"/>
      <c r="T94" s="75"/>
      <c r="U94" s="75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75"/>
      <c r="AN94" s="75"/>
      <c r="AO94" s="75"/>
    </row>
    <row r="95" spans="2:41" ht="15" customHeight="1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75"/>
      <c r="T95" s="75"/>
      <c r="U95" s="75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75"/>
      <c r="AN95" s="75"/>
      <c r="AO95" s="75"/>
    </row>
    <row r="96" spans="2:41" ht="15" customHeight="1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75"/>
      <c r="T96" s="75"/>
      <c r="U96" s="75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75"/>
      <c r="AN96" s="75"/>
      <c r="AO96" s="75"/>
    </row>
    <row r="97" spans="2:41" ht="15" customHeight="1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75"/>
      <c r="T97" s="75"/>
      <c r="U97" s="75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75"/>
      <c r="AN97" s="75"/>
      <c r="AO97" s="75"/>
    </row>
    <row r="98" spans="2:41" ht="15" customHeight="1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75"/>
      <c r="T98" s="75"/>
      <c r="U98" s="75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75"/>
      <c r="AN98" s="75"/>
      <c r="AO98" s="75"/>
    </row>
    <row r="99" spans="2:41" ht="15" customHeight="1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75"/>
      <c r="T99" s="75"/>
      <c r="U99" s="75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75"/>
      <c r="AN99" s="75"/>
      <c r="AO99" s="75"/>
    </row>
    <row r="100" spans="2:41" ht="15" customHeight="1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75"/>
      <c r="T100" s="75"/>
      <c r="U100" s="75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75"/>
      <c r="AN100" s="75"/>
      <c r="AO100" s="75"/>
    </row>
    <row r="101" spans="2:41" ht="15" customHeight="1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75"/>
      <c r="T101" s="75"/>
      <c r="U101" s="75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75"/>
      <c r="AN101" s="75"/>
      <c r="AO101" s="75"/>
    </row>
    <row r="102" spans="2:41" ht="15" customHeight="1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75"/>
      <c r="T102" s="75"/>
      <c r="U102" s="75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75"/>
      <c r="AN102" s="75"/>
      <c r="AO102" s="75"/>
    </row>
    <row r="103" spans="2:41" ht="15" customHeight="1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75"/>
      <c r="T103" s="75"/>
      <c r="U103" s="75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75"/>
      <c r="AN103" s="75"/>
      <c r="AO103" s="75"/>
    </row>
    <row r="104" spans="2:41" ht="15" customHeight="1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75"/>
      <c r="T104" s="75"/>
      <c r="U104" s="75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75"/>
      <c r="AN104" s="75"/>
      <c r="AO104" s="75"/>
    </row>
    <row r="105" spans="2:41" ht="15" customHeight="1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75"/>
      <c r="T105" s="75"/>
      <c r="U105" s="75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75"/>
      <c r="AN105" s="75"/>
      <c r="AO105" s="75"/>
    </row>
    <row r="106" spans="2:41" ht="15" customHeight="1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75"/>
      <c r="T106" s="75"/>
      <c r="U106" s="75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75"/>
      <c r="AN106" s="75"/>
      <c r="AO106" s="75"/>
    </row>
    <row r="107" spans="2:41" ht="15" customHeight="1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75"/>
      <c r="T107" s="75"/>
      <c r="U107" s="75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75"/>
      <c r="AN107" s="75"/>
      <c r="AO107" s="75"/>
    </row>
    <row r="108" spans="2:41" ht="15" customHeight="1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75"/>
      <c r="T108" s="75"/>
      <c r="U108" s="75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75"/>
      <c r="AN108" s="75"/>
      <c r="AO108" s="75"/>
    </row>
    <row r="109" spans="2:41" ht="15" customHeight="1" x14ac:dyDescent="0.2"/>
    <row r="110" spans="2:41" ht="15" customHeight="1" x14ac:dyDescent="0.2"/>
    <row r="111" spans="2:41" ht="15" customHeight="1" x14ac:dyDescent="0.2"/>
    <row r="112" spans="2:41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</sheetData>
  <phoneticPr fontId="0" type="noConversion"/>
  <printOptions horizontalCentered="1" verticalCentered="1"/>
  <pageMargins left="0" right="0" top="0" bottom="0" header="0" footer="0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6"/>
  <dimension ref="A1:BT67"/>
  <sheetViews>
    <sheetView showGridLines="0" showRowColHeaders="0" workbookViewId="0">
      <selection activeCell="BA23" sqref="BA23"/>
    </sheetView>
  </sheetViews>
  <sheetFormatPr defaultRowHeight="12.75" x14ac:dyDescent="0.2"/>
  <cols>
    <col min="1" max="1" width="3.28515625" style="20" customWidth="1"/>
    <col min="2" max="2" width="2" style="20" customWidth="1"/>
    <col min="3" max="3" width="2.7109375" style="20" customWidth="1"/>
    <col min="4" max="4" width="2.85546875" style="20" customWidth="1"/>
    <col min="5" max="5" width="2.7109375" style="20" customWidth="1"/>
    <col min="6" max="6" width="3.5703125" style="20" customWidth="1"/>
    <col min="7" max="7" width="2.85546875" style="20" customWidth="1"/>
    <col min="8" max="8" width="2.28515625" style="20" customWidth="1"/>
    <col min="9" max="9" width="8.28515625" style="20" hidden="1" customWidth="1"/>
    <col min="10" max="10" width="11.28515625" style="20" hidden="1" customWidth="1"/>
    <col min="11" max="13" width="2.28515625" style="20" customWidth="1"/>
    <col min="14" max="15" width="2" style="20" customWidth="1"/>
    <col min="16" max="16" width="2.7109375" style="20" customWidth="1"/>
    <col min="17" max="17" width="2.140625" style="20" customWidth="1"/>
    <col min="18" max="18" width="14.42578125" style="20" hidden="1" customWidth="1"/>
    <col min="19" max="19" width="17" style="20" hidden="1" customWidth="1"/>
    <col min="20" max="20" width="8" style="20" hidden="1" customWidth="1"/>
    <col min="21" max="21" width="2.28515625" style="20" customWidth="1"/>
    <col min="22" max="23" width="2.28515625" style="20" hidden="1" customWidth="1"/>
    <col min="24" max="28" width="2.28515625" style="20" customWidth="1"/>
    <col min="29" max="29" width="3.140625" style="20" customWidth="1"/>
    <col min="30" max="30" width="2.5703125" style="20" customWidth="1"/>
    <col min="31" max="32" width="2.28515625" style="20" customWidth="1"/>
    <col min="33" max="33" width="3" style="20" customWidth="1"/>
    <col min="34" max="34" width="2.7109375" style="20" customWidth="1"/>
    <col min="35" max="35" width="2.5703125" style="20" customWidth="1"/>
    <col min="36" max="37" width="2.7109375" style="20" customWidth="1"/>
    <col min="38" max="41" width="2.28515625" style="20" customWidth="1"/>
    <col min="42" max="42" width="3" style="20" customWidth="1"/>
    <col min="43" max="43" width="2.28515625" style="20" customWidth="1"/>
    <col min="44" max="45" width="3.28515625" style="20" customWidth="1"/>
    <col min="46" max="46" width="2.28515625" style="20" customWidth="1"/>
    <col min="47" max="47" width="3" style="20" customWidth="1"/>
    <col min="48" max="48" width="2.7109375" style="20" customWidth="1"/>
    <col min="49" max="49" width="0.7109375" style="20" customWidth="1"/>
    <col min="50" max="50" width="0.5703125" style="20" customWidth="1"/>
    <col min="51" max="51" width="1" style="20" customWidth="1"/>
    <col min="52" max="54" width="2.28515625" style="20" customWidth="1"/>
    <col min="55" max="116" width="2.7109375" style="20" customWidth="1"/>
    <col min="117" max="16384" width="9.140625" style="20"/>
  </cols>
  <sheetData>
    <row r="1" spans="1:49" ht="25.5" customHeight="1" thickBot="1" x14ac:dyDescent="0.25">
      <c r="A1" s="754" t="s">
        <v>5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4"/>
      <c r="AM1" s="754"/>
      <c r="AN1" s="754"/>
      <c r="AO1" s="754"/>
      <c r="AP1" s="754"/>
      <c r="AQ1" s="754"/>
      <c r="AR1" s="754"/>
      <c r="AS1" s="754"/>
      <c r="AT1" s="754"/>
      <c r="AU1" s="755"/>
      <c r="AV1" s="755"/>
    </row>
    <row r="2" spans="1:49" ht="21.95" customHeight="1" x14ac:dyDescent="0.2">
      <c r="A2" s="867" t="s">
        <v>54</v>
      </c>
      <c r="B2" s="868"/>
      <c r="C2" s="869"/>
      <c r="D2" s="869"/>
      <c r="E2" s="869"/>
      <c r="F2" s="869"/>
      <c r="G2" s="870"/>
      <c r="H2" s="811" t="s">
        <v>0</v>
      </c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1"/>
      <c r="U2" s="871"/>
      <c r="V2" s="871"/>
      <c r="W2" s="871"/>
      <c r="X2" s="871"/>
      <c r="Y2" s="872" t="s">
        <v>132</v>
      </c>
      <c r="Z2" s="804"/>
      <c r="AA2" s="804"/>
      <c r="AB2" s="804"/>
      <c r="AC2" s="804"/>
      <c r="AD2" s="873"/>
      <c r="AE2" s="811" t="s">
        <v>1</v>
      </c>
      <c r="AF2" s="812"/>
      <c r="AG2" s="812"/>
      <c r="AH2" s="812"/>
      <c r="AI2" s="812"/>
      <c r="AJ2" s="812"/>
      <c r="AK2" s="812"/>
      <c r="AL2" s="804" t="s">
        <v>132</v>
      </c>
      <c r="AM2" s="804"/>
      <c r="AN2" s="804"/>
      <c r="AO2" s="804"/>
      <c r="AP2" s="804"/>
      <c r="AQ2" s="804"/>
      <c r="AR2" s="804"/>
      <c r="AS2" s="804"/>
      <c r="AT2" s="804"/>
      <c r="AU2" s="804"/>
      <c r="AV2" s="805"/>
      <c r="AW2" s="29"/>
    </row>
    <row r="3" spans="1:49" ht="21.95" customHeight="1" x14ac:dyDescent="0.2">
      <c r="A3" s="771" t="s">
        <v>2</v>
      </c>
      <c r="B3" s="364"/>
      <c r="C3" s="364"/>
      <c r="D3" s="364"/>
      <c r="E3" s="860"/>
      <c r="F3" s="714"/>
      <c r="G3" s="715"/>
      <c r="H3" s="712" t="s">
        <v>51</v>
      </c>
      <c r="I3" s="364"/>
      <c r="J3" s="364"/>
      <c r="K3" s="364"/>
      <c r="L3" s="364"/>
      <c r="M3" s="364"/>
      <c r="N3" s="364"/>
      <c r="O3" s="713"/>
      <c r="P3" s="714"/>
      <c r="Q3" s="714"/>
      <c r="R3" s="714"/>
      <c r="S3" s="714"/>
      <c r="T3" s="714"/>
      <c r="U3" s="715"/>
      <c r="V3" s="30"/>
      <c r="W3" s="30"/>
      <c r="X3" s="31" t="s">
        <v>3</v>
      </c>
      <c r="Y3" s="813">
        <v>22</v>
      </c>
      <c r="Z3" s="814"/>
      <c r="AA3" s="718" t="s">
        <v>50</v>
      </c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73" t="s">
        <v>39</v>
      </c>
      <c r="AM3" s="376"/>
      <c r="AN3" s="376"/>
      <c r="AO3" s="376"/>
      <c r="AP3" s="376"/>
      <c r="AQ3" s="376"/>
      <c r="AR3" s="376"/>
      <c r="AS3" s="376"/>
      <c r="AT3" s="376"/>
      <c r="AU3" s="376"/>
      <c r="AV3" s="777"/>
    </row>
    <row r="4" spans="1:49" ht="21.95" customHeight="1" x14ac:dyDescent="0.2">
      <c r="A4" s="778" t="s">
        <v>53</v>
      </c>
      <c r="B4" s="779"/>
      <c r="C4" s="779"/>
      <c r="D4" s="779"/>
      <c r="E4" s="779"/>
      <c r="F4" s="364"/>
      <c r="G4" s="780" t="s">
        <v>36</v>
      </c>
      <c r="H4" s="781"/>
      <c r="I4" s="781"/>
      <c r="J4" s="781"/>
      <c r="K4" s="781"/>
      <c r="L4" s="782"/>
      <c r="M4" s="783" t="s">
        <v>4</v>
      </c>
      <c r="N4" s="784"/>
      <c r="O4" s="784"/>
      <c r="P4" s="784"/>
      <c r="Q4" s="784"/>
      <c r="R4" s="32"/>
      <c r="S4" s="32"/>
      <c r="T4" s="32"/>
      <c r="U4" s="373" t="s">
        <v>191</v>
      </c>
      <c r="V4" s="376"/>
      <c r="W4" s="376"/>
      <c r="X4" s="376"/>
      <c r="Y4" s="376"/>
      <c r="Z4" s="377"/>
      <c r="AA4" s="718" t="s">
        <v>25</v>
      </c>
      <c r="AB4" s="359"/>
      <c r="AC4" s="359"/>
      <c r="AD4" s="364"/>
      <c r="AE4" s="859" t="s">
        <v>192</v>
      </c>
      <c r="AF4" s="376"/>
      <c r="AG4" s="376"/>
      <c r="AH4" s="376"/>
      <c r="AI4" s="377"/>
      <c r="AJ4" s="773" t="s">
        <v>7</v>
      </c>
      <c r="AK4" s="376"/>
      <c r="AL4" s="376"/>
      <c r="AM4" s="376"/>
      <c r="AN4" s="859" t="s">
        <v>193</v>
      </c>
      <c r="AO4" s="376"/>
      <c r="AP4" s="376"/>
      <c r="AQ4" s="376"/>
      <c r="AR4" s="376"/>
      <c r="AS4" s="376"/>
      <c r="AT4" s="376"/>
      <c r="AU4" s="376"/>
      <c r="AV4" s="777"/>
    </row>
    <row r="5" spans="1:49" ht="21.95" customHeight="1" thickBot="1" x14ac:dyDescent="0.25">
      <c r="A5" s="771" t="s">
        <v>52</v>
      </c>
      <c r="B5" s="359"/>
      <c r="C5" s="359"/>
      <c r="D5" s="373" t="s">
        <v>197</v>
      </c>
      <c r="E5" s="373"/>
      <c r="F5" s="373"/>
      <c r="G5" s="373"/>
      <c r="H5" s="373"/>
      <c r="I5" s="373"/>
      <c r="J5" s="373"/>
      <c r="K5" s="373"/>
      <c r="L5" s="772"/>
      <c r="M5" s="773" t="s">
        <v>6</v>
      </c>
      <c r="N5" s="376"/>
      <c r="O5" s="378" t="s">
        <v>206</v>
      </c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7"/>
      <c r="AA5" s="773" t="s">
        <v>48</v>
      </c>
      <c r="AB5" s="376"/>
      <c r="AC5" s="376"/>
      <c r="AD5" s="376"/>
      <c r="AE5" s="376"/>
      <c r="AF5" s="376"/>
      <c r="AG5" s="376"/>
      <c r="AH5" s="376"/>
      <c r="AI5" s="774" t="s">
        <v>207</v>
      </c>
      <c r="AJ5" s="775"/>
      <c r="AK5" s="775"/>
      <c r="AL5" s="775"/>
      <c r="AM5" s="775"/>
      <c r="AN5" s="775"/>
      <c r="AO5" s="775"/>
      <c r="AP5" s="775"/>
      <c r="AQ5" s="775"/>
      <c r="AR5" s="775"/>
      <c r="AS5" s="775"/>
      <c r="AT5" s="775"/>
      <c r="AU5" s="775"/>
      <c r="AV5" s="776"/>
    </row>
    <row r="6" spans="1:49" ht="21.95" customHeight="1" x14ac:dyDescent="0.2">
      <c r="A6" s="861" t="s">
        <v>298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823" t="s">
        <v>297</v>
      </c>
      <c r="Z6" s="376"/>
      <c r="AA6" s="376"/>
      <c r="AB6" s="376"/>
      <c r="AC6" s="378" t="s">
        <v>260</v>
      </c>
      <c r="AD6" s="370"/>
      <c r="AE6" s="370"/>
      <c r="AF6" s="370"/>
      <c r="AG6" s="370"/>
      <c r="AH6" s="809"/>
      <c r="AI6" s="477" t="s">
        <v>147</v>
      </c>
      <c r="AJ6" s="748"/>
      <c r="AK6" s="751" t="s">
        <v>144</v>
      </c>
      <c r="AL6" s="752"/>
      <c r="AM6" s="752"/>
      <c r="AN6" s="752"/>
      <c r="AO6" s="719" t="s">
        <v>146</v>
      </c>
      <c r="AP6" s="720"/>
      <c r="AQ6" s="719" t="s">
        <v>11</v>
      </c>
      <c r="AR6" s="721"/>
      <c r="AS6" s="722"/>
      <c r="AT6" s="723" t="s">
        <v>145</v>
      </c>
      <c r="AU6" s="724"/>
      <c r="AV6" s="725"/>
      <c r="AW6" s="22"/>
    </row>
    <row r="7" spans="1:49" ht="21" customHeight="1" thickBot="1" x14ac:dyDescent="0.25">
      <c r="A7" s="862" t="s">
        <v>176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863"/>
      <c r="P7" s="864" t="s">
        <v>136</v>
      </c>
      <c r="Q7" s="737"/>
      <c r="R7" s="737"/>
      <c r="S7" s="737"/>
      <c r="T7" s="737"/>
      <c r="U7" s="737"/>
      <c r="V7" s="737"/>
      <c r="W7" s="737"/>
      <c r="X7" s="737"/>
      <c r="Y7" s="732" t="s">
        <v>7</v>
      </c>
      <c r="Z7" s="733"/>
      <c r="AA7" s="733"/>
      <c r="AB7" s="733"/>
      <c r="AC7" s="810" t="s">
        <v>261</v>
      </c>
      <c r="AD7" s="495"/>
      <c r="AE7" s="495"/>
      <c r="AF7" s="495"/>
      <c r="AG7" s="495"/>
      <c r="AH7" s="496"/>
      <c r="AI7" s="749"/>
      <c r="AJ7" s="750"/>
      <c r="AK7" s="736"/>
      <c r="AL7" s="737"/>
      <c r="AM7" s="737"/>
      <c r="AN7" s="737"/>
      <c r="AO7" s="738">
        <v>4.3</v>
      </c>
      <c r="AP7" s="728"/>
      <c r="AQ7" s="739" t="s">
        <v>361</v>
      </c>
      <c r="AR7" s="495"/>
      <c r="AS7" s="495"/>
      <c r="AT7" s="753">
        <v>0</v>
      </c>
      <c r="AU7" s="495"/>
      <c r="AV7" s="496"/>
    </row>
    <row r="8" spans="1:49" ht="3" customHeight="1" thickBot="1" x14ac:dyDescent="0.25">
      <c r="A8" s="680"/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681">
        <v>0</v>
      </c>
      <c r="AU8" s="682"/>
      <c r="AV8" s="683"/>
      <c r="AW8" s="22"/>
    </row>
    <row r="9" spans="1:49" s="19" customFormat="1" x14ac:dyDescent="0.2">
      <c r="A9" s="684" t="s">
        <v>8</v>
      </c>
      <c r="B9" s="685"/>
      <c r="C9" s="684" t="s">
        <v>69</v>
      </c>
      <c r="D9" s="473"/>
      <c r="E9" s="473"/>
      <c r="F9" s="474"/>
      <c r="G9" s="688" t="s">
        <v>10</v>
      </c>
      <c r="H9" s="473"/>
      <c r="I9" s="473"/>
      <c r="J9" s="473"/>
      <c r="K9" s="473"/>
      <c r="L9" s="689"/>
      <c r="M9" s="529" t="s">
        <v>66</v>
      </c>
      <c r="N9" s="473"/>
      <c r="O9" s="473"/>
      <c r="P9" s="473"/>
      <c r="Q9" s="689"/>
      <c r="R9" s="82"/>
      <c r="S9" s="33"/>
      <c r="T9" s="23"/>
      <c r="U9" s="529" t="s">
        <v>11</v>
      </c>
      <c r="V9" s="688"/>
      <c r="W9" s="688"/>
      <c r="X9" s="685"/>
      <c r="Y9" s="703"/>
      <c r="Z9" s="529" t="s">
        <v>12</v>
      </c>
      <c r="AA9" s="703"/>
      <c r="AB9" s="529" t="s">
        <v>110</v>
      </c>
      <c r="AC9" s="703"/>
      <c r="AD9" s="529" t="s">
        <v>205</v>
      </c>
      <c r="AE9" s="688"/>
      <c r="AF9" s="703"/>
      <c r="AG9" s="529" t="s">
        <v>13</v>
      </c>
      <c r="AH9" s="685"/>
      <c r="AI9" s="703"/>
      <c r="AJ9" s="417" t="s">
        <v>14</v>
      </c>
      <c r="AK9" s="706"/>
      <c r="AL9" s="706"/>
      <c r="AM9" s="706"/>
      <c r="AN9" s="706"/>
      <c r="AO9" s="707"/>
      <c r="AP9" s="417" t="s">
        <v>0</v>
      </c>
      <c r="AQ9" s="696"/>
      <c r="AR9" s="696"/>
      <c r="AS9" s="696"/>
      <c r="AT9" s="398" t="s">
        <v>109</v>
      </c>
      <c r="AU9" s="698"/>
      <c r="AV9" s="699"/>
    </row>
    <row r="10" spans="1:49" s="19" customFormat="1" ht="22.5" customHeight="1" thickBot="1" x14ac:dyDescent="0.25">
      <c r="A10" s="686"/>
      <c r="B10" s="687"/>
      <c r="C10" s="701" t="s">
        <v>9</v>
      </c>
      <c r="D10" s="690"/>
      <c r="E10" s="400" t="s">
        <v>70</v>
      </c>
      <c r="F10" s="700"/>
      <c r="G10" s="690"/>
      <c r="H10" s="690"/>
      <c r="I10" s="690"/>
      <c r="J10" s="690"/>
      <c r="K10" s="690"/>
      <c r="L10" s="691"/>
      <c r="M10" s="702" t="s">
        <v>68</v>
      </c>
      <c r="N10" s="400"/>
      <c r="O10" s="400"/>
      <c r="P10" s="400" t="s">
        <v>67</v>
      </c>
      <c r="Q10" s="691"/>
      <c r="R10" s="85"/>
      <c r="S10" s="86"/>
      <c r="T10" s="87"/>
      <c r="U10" s="704"/>
      <c r="V10" s="687"/>
      <c r="W10" s="687"/>
      <c r="X10" s="687"/>
      <c r="Y10" s="705"/>
      <c r="Z10" s="704"/>
      <c r="AA10" s="705"/>
      <c r="AB10" s="704"/>
      <c r="AC10" s="705"/>
      <c r="AD10" s="704"/>
      <c r="AE10" s="687"/>
      <c r="AF10" s="705"/>
      <c r="AG10" s="704"/>
      <c r="AH10" s="687"/>
      <c r="AI10" s="705"/>
      <c r="AJ10" s="389"/>
      <c r="AK10" s="389"/>
      <c r="AL10" s="389"/>
      <c r="AM10" s="389"/>
      <c r="AN10" s="389"/>
      <c r="AO10" s="708"/>
      <c r="AP10" s="697"/>
      <c r="AQ10" s="697"/>
      <c r="AR10" s="697"/>
      <c r="AS10" s="697"/>
      <c r="AT10" s="690"/>
      <c r="AU10" s="690"/>
      <c r="AV10" s="700"/>
    </row>
    <row r="11" spans="1:49" s="24" customFormat="1" ht="8.1" customHeight="1" x14ac:dyDescent="0.2">
      <c r="A11" s="884" t="s">
        <v>155</v>
      </c>
      <c r="B11" s="885"/>
      <c r="C11" s="892">
        <v>2479</v>
      </c>
      <c r="D11" s="893"/>
      <c r="E11" s="896">
        <v>0.68400000000000005</v>
      </c>
      <c r="F11" s="897"/>
      <c r="G11" s="874" t="s">
        <v>136</v>
      </c>
      <c r="H11" s="899"/>
      <c r="I11" s="132"/>
      <c r="J11" s="132"/>
      <c r="K11" s="874" t="s">
        <v>136</v>
      </c>
      <c r="L11" s="899"/>
      <c r="M11" s="895" t="s">
        <v>161</v>
      </c>
      <c r="N11" s="875"/>
      <c r="O11" s="875"/>
      <c r="P11" s="895" t="s">
        <v>149</v>
      </c>
      <c r="Q11" s="875"/>
      <c r="R11" s="90">
        <v>1695.64</v>
      </c>
      <c r="S11" s="91">
        <v>9.0833333333333339</v>
      </c>
      <c r="T11" s="91">
        <v>9.4833333333333325</v>
      </c>
      <c r="U11" s="673" t="s">
        <v>177</v>
      </c>
      <c r="V11" s="674"/>
      <c r="W11" s="674"/>
      <c r="X11" s="674"/>
      <c r="Y11" s="654"/>
      <c r="Z11" s="900">
        <v>0.4</v>
      </c>
      <c r="AA11" s="654"/>
      <c r="AB11" s="903">
        <v>0.4</v>
      </c>
      <c r="AC11" s="903"/>
      <c r="AD11" s="602">
        <v>22988</v>
      </c>
      <c r="AE11" s="603"/>
      <c r="AF11" s="603"/>
      <c r="AG11" s="605">
        <v>2349.1999999999998</v>
      </c>
      <c r="AH11" s="606"/>
      <c r="AI11" s="607"/>
      <c r="AJ11" s="892" t="s">
        <v>156</v>
      </c>
      <c r="AK11" s="822"/>
      <c r="AL11" s="822"/>
      <c r="AM11" s="822"/>
      <c r="AN11" s="822"/>
      <c r="AO11" s="901"/>
      <c r="AP11" s="821" t="s">
        <v>157</v>
      </c>
      <c r="AQ11" s="822"/>
      <c r="AR11" s="822"/>
      <c r="AS11" s="822"/>
      <c r="AT11" s="874" t="s">
        <v>158</v>
      </c>
      <c r="AU11" s="875"/>
      <c r="AV11" s="876"/>
    </row>
    <row r="12" spans="1:49" s="24" customFormat="1" ht="8.1" customHeight="1" x14ac:dyDescent="0.2">
      <c r="A12" s="886"/>
      <c r="B12" s="887"/>
      <c r="C12" s="880"/>
      <c r="D12" s="894"/>
      <c r="E12" s="898"/>
      <c r="F12" s="898"/>
      <c r="G12" s="883"/>
      <c r="H12" s="883"/>
      <c r="I12" s="133"/>
      <c r="J12" s="133"/>
      <c r="K12" s="883"/>
      <c r="L12" s="883"/>
      <c r="M12" s="866"/>
      <c r="N12" s="866"/>
      <c r="O12" s="866"/>
      <c r="P12" s="866"/>
      <c r="Q12" s="866"/>
      <c r="R12" s="93"/>
      <c r="S12" s="94"/>
      <c r="T12" s="95"/>
      <c r="U12" s="655"/>
      <c r="V12" s="675"/>
      <c r="W12" s="675"/>
      <c r="X12" s="675"/>
      <c r="Y12" s="656"/>
      <c r="Z12" s="655"/>
      <c r="AA12" s="656"/>
      <c r="AB12" s="790"/>
      <c r="AC12" s="790"/>
      <c r="AD12" s="604"/>
      <c r="AE12" s="604"/>
      <c r="AF12" s="604"/>
      <c r="AG12" s="608"/>
      <c r="AH12" s="609"/>
      <c r="AI12" s="610"/>
      <c r="AJ12" s="902"/>
      <c r="AK12" s="822"/>
      <c r="AL12" s="822"/>
      <c r="AM12" s="822"/>
      <c r="AN12" s="822"/>
      <c r="AO12" s="901"/>
      <c r="AP12" s="822"/>
      <c r="AQ12" s="822"/>
      <c r="AR12" s="822"/>
      <c r="AS12" s="822"/>
      <c r="AT12" s="877"/>
      <c r="AU12" s="877"/>
      <c r="AV12" s="878"/>
    </row>
    <row r="13" spans="1:49" s="24" customFormat="1" ht="8.1" customHeight="1" x14ac:dyDescent="0.2">
      <c r="A13" s="884" t="s">
        <v>155</v>
      </c>
      <c r="B13" s="885"/>
      <c r="C13" s="815">
        <v>2481</v>
      </c>
      <c r="D13" s="879"/>
      <c r="E13" s="595">
        <v>0.68400000000000005</v>
      </c>
      <c r="F13" s="596"/>
      <c r="G13" s="890" t="s">
        <v>136</v>
      </c>
      <c r="H13" s="883"/>
      <c r="I13" s="133"/>
      <c r="J13" s="133"/>
      <c r="K13" s="882" t="s">
        <v>136</v>
      </c>
      <c r="L13" s="883"/>
      <c r="M13" s="865" t="s">
        <v>162</v>
      </c>
      <c r="N13" s="866"/>
      <c r="O13" s="866"/>
      <c r="P13" s="865" t="s">
        <v>163</v>
      </c>
      <c r="Q13" s="866"/>
      <c r="R13" s="93">
        <v>1697</v>
      </c>
      <c r="S13" s="96">
        <v>9.6833333333333336</v>
      </c>
      <c r="T13" s="96">
        <v>10.033333333333333</v>
      </c>
      <c r="U13" s="583" t="s">
        <v>178</v>
      </c>
      <c r="V13" s="583"/>
      <c r="W13" s="583"/>
      <c r="X13" s="583"/>
      <c r="Y13" s="583"/>
      <c r="Z13" s="790">
        <v>0.35</v>
      </c>
      <c r="AA13" s="904"/>
      <c r="AB13" s="790">
        <v>0.75</v>
      </c>
      <c r="AC13" s="790"/>
      <c r="AD13" s="602">
        <v>20500</v>
      </c>
      <c r="AE13" s="603"/>
      <c r="AF13" s="603"/>
      <c r="AG13" s="605">
        <v>2055.5500000000002</v>
      </c>
      <c r="AH13" s="606"/>
      <c r="AI13" s="607"/>
      <c r="AJ13" s="882" t="s">
        <v>156</v>
      </c>
      <c r="AK13" s="866"/>
      <c r="AL13" s="866"/>
      <c r="AM13" s="866"/>
      <c r="AN13" s="866"/>
      <c r="AO13" s="866"/>
      <c r="AP13" s="882" t="s">
        <v>157</v>
      </c>
      <c r="AQ13" s="866"/>
      <c r="AR13" s="866"/>
      <c r="AS13" s="866"/>
      <c r="AT13" s="882" t="s">
        <v>158</v>
      </c>
      <c r="AU13" s="866"/>
      <c r="AV13" s="905"/>
    </row>
    <row r="14" spans="1:49" s="24" customFormat="1" ht="8.1" customHeight="1" x14ac:dyDescent="0.2">
      <c r="A14" s="886"/>
      <c r="B14" s="887"/>
      <c r="C14" s="880"/>
      <c r="D14" s="881"/>
      <c r="E14" s="596"/>
      <c r="F14" s="596"/>
      <c r="G14" s="891"/>
      <c r="H14" s="883"/>
      <c r="I14" s="133"/>
      <c r="J14" s="133"/>
      <c r="K14" s="883"/>
      <c r="L14" s="883"/>
      <c r="M14" s="866"/>
      <c r="N14" s="866"/>
      <c r="O14" s="866"/>
      <c r="P14" s="866"/>
      <c r="Q14" s="866"/>
      <c r="R14" s="93"/>
      <c r="S14" s="94"/>
      <c r="T14" s="95"/>
      <c r="U14" s="583"/>
      <c r="V14" s="583"/>
      <c r="W14" s="583"/>
      <c r="X14" s="583"/>
      <c r="Y14" s="583"/>
      <c r="Z14" s="904"/>
      <c r="AA14" s="904"/>
      <c r="AB14" s="790"/>
      <c r="AC14" s="790"/>
      <c r="AD14" s="604"/>
      <c r="AE14" s="604"/>
      <c r="AF14" s="604"/>
      <c r="AG14" s="608"/>
      <c r="AH14" s="609"/>
      <c r="AI14" s="610"/>
      <c r="AJ14" s="866"/>
      <c r="AK14" s="866"/>
      <c r="AL14" s="866"/>
      <c r="AM14" s="866"/>
      <c r="AN14" s="866"/>
      <c r="AO14" s="866"/>
      <c r="AP14" s="866"/>
      <c r="AQ14" s="866"/>
      <c r="AR14" s="866"/>
      <c r="AS14" s="866"/>
      <c r="AT14" s="866"/>
      <c r="AU14" s="866"/>
      <c r="AV14" s="905"/>
    </row>
    <row r="15" spans="1:49" ht="8.1" customHeight="1" x14ac:dyDescent="0.2">
      <c r="A15" s="884" t="s">
        <v>155</v>
      </c>
      <c r="B15" s="885"/>
      <c r="C15" s="815">
        <v>2484</v>
      </c>
      <c r="D15" s="879"/>
      <c r="E15" s="595">
        <v>0.68400000000000005</v>
      </c>
      <c r="F15" s="596"/>
      <c r="G15" s="890" t="s">
        <v>136</v>
      </c>
      <c r="H15" s="883"/>
      <c r="I15" s="133"/>
      <c r="J15" s="133"/>
      <c r="K15" s="882" t="s">
        <v>136</v>
      </c>
      <c r="L15" s="883"/>
      <c r="M15" s="865" t="s">
        <v>164</v>
      </c>
      <c r="N15" s="866"/>
      <c r="O15" s="866"/>
      <c r="P15" s="865" t="s">
        <v>165</v>
      </c>
      <c r="Q15" s="866"/>
      <c r="R15" s="93">
        <v>1699.06</v>
      </c>
      <c r="S15" s="97">
        <v>10.233333333333333</v>
      </c>
      <c r="T15" s="96">
        <v>10.6</v>
      </c>
      <c r="U15" s="583" t="s">
        <v>179</v>
      </c>
      <c r="V15" s="583"/>
      <c r="W15" s="583"/>
      <c r="X15" s="583"/>
      <c r="Y15" s="583"/>
      <c r="Z15" s="790">
        <v>0.37</v>
      </c>
      <c r="AA15" s="790"/>
      <c r="AB15" s="790">
        <v>1.1200000000000001</v>
      </c>
      <c r="AC15" s="790"/>
      <c r="AD15" s="602">
        <v>18000</v>
      </c>
      <c r="AE15" s="603"/>
      <c r="AF15" s="603"/>
      <c r="AG15" s="605">
        <v>2173.0100000000002</v>
      </c>
      <c r="AH15" s="606"/>
      <c r="AI15" s="607"/>
      <c r="AJ15" s="815" t="s">
        <v>156</v>
      </c>
      <c r="AK15" s="816"/>
      <c r="AL15" s="816"/>
      <c r="AM15" s="816"/>
      <c r="AN15" s="816"/>
      <c r="AO15" s="817"/>
      <c r="AP15" s="821" t="s">
        <v>157</v>
      </c>
      <c r="AQ15" s="822"/>
      <c r="AR15" s="822"/>
      <c r="AS15" s="822"/>
      <c r="AT15" s="882" t="s">
        <v>158</v>
      </c>
      <c r="AU15" s="866"/>
      <c r="AV15" s="905"/>
    </row>
    <row r="16" spans="1:49" ht="8.1" customHeight="1" x14ac:dyDescent="0.2">
      <c r="A16" s="886"/>
      <c r="B16" s="887"/>
      <c r="C16" s="880"/>
      <c r="D16" s="881"/>
      <c r="E16" s="596"/>
      <c r="F16" s="596"/>
      <c r="G16" s="891"/>
      <c r="H16" s="883"/>
      <c r="I16" s="133"/>
      <c r="J16" s="133"/>
      <c r="K16" s="883"/>
      <c r="L16" s="883"/>
      <c r="M16" s="866"/>
      <c r="N16" s="866"/>
      <c r="O16" s="866"/>
      <c r="P16" s="866"/>
      <c r="Q16" s="866"/>
      <c r="R16" s="93"/>
      <c r="S16" s="94"/>
      <c r="T16" s="94"/>
      <c r="U16" s="583"/>
      <c r="V16" s="583"/>
      <c r="W16" s="583"/>
      <c r="X16" s="583"/>
      <c r="Y16" s="583"/>
      <c r="Z16" s="790"/>
      <c r="AA16" s="790"/>
      <c r="AB16" s="790"/>
      <c r="AC16" s="790"/>
      <c r="AD16" s="604"/>
      <c r="AE16" s="604"/>
      <c r="AF16" s="604"/>
      <c r="AG16" s="608"/>
      <c r="AH16" s="609"/>
      <c r="AI16" s="610"/>
      <c r="AJ16" s="818"/>
      <c r="AK16" s="819"/>
      <c r="AL16" s="819"/>
      <c r="AM16" s="819"/>
      <c r="AN16" s="819"/>
      <c r="AO16" s="820"/>
      <c r="AP16" s="819"/>
      <c r="AQ16" s="819"/>
      <c r="AR16" s="819"/>
      <c r="AS16" s="819"/>
      <c r="AT16" s="866"/>
      <c r="AU16" s="866"/>
      <c r="AV16" s="905"/>
    </row>
    <row r="17" spans="1:51" ht="8.1" customHeight="1" x14ac:dyDescent="0.2">
      <c r="A17" s="884" t="s">
        <v>150</v>
      </c>
      <c r="B17" s="885"/>
      <c r="C17" s="815">
        <v>2490</v>
      </c>
      <c r="D17" s="879"/>
      <c r="E17" s="595">
        <v>0.68400000000000005</v>
      </c>
      <c r="F17" s="596"/>
      <c r="G17" s="890" t="s">
        <v>136</v>
      </c>
      <c r="H17" s="883"/>
      <c r="I17" s="133"/>
      <c r="J17" s="133"/>
      <c r="K17" s="882" t="s">
        <v>136</v>
      </c>
      <c r="L17" s="883"/>
      <c r="M17" s="865" t="s">
        <v>151</v>
      </c>
      <c r="N17" s="866"/>
      <c r="O17" s="866"/>
      <c r="P17" s="865" t="s">
        <v>169</v>
      </c>
      <c r="Q17" s="866"/>
      <c r="R17" s="93">
        <v>1703.16</v>
      </c>
      <c r="S17" s="96">
        <v>13.133333333333333</v>
      </c>
      <c r="T17" s="96">
        <v>13.7</v>
      </c>
      <c r="U17" s="583" t="s">
        <v>180</v>
      </c>
      <c r="V17" s="583"/>
      <c r="W17" s="583"/>
      <c r="X17" s="583"/>
      <c r="Y17" s="583"/>
      <c r="Z17" s="790">
        <v>0.56999999999999995</v>
      </c>
      <c r="AA17" s="790"/>
      <c r="AB17" s="790">
        <v>1.69</v>
      </c>
      <c r="AC17" s="790"/>
      <c r="AD17" s="602">
        <v>15700</v>
      </c>
      <c r="AE17" s="603"/>
      <c r="AF17" s="603"/>
      <c r="AG17" s="605">
        <v>3347.61</v>
      </c>
      <c r="AH17" s="606"/>
      <c r="AI17" s="607"/>
      <c r="AJ17" s="815" t="s">
        <v>166</v>
      </c>
      <c r="AK17" s="816"/>
      <c r="AL17" s="816"/>
      <c r="AM17" s="816"/>
      <c r="AN17" s="816"/>
      <c r="AO17" s="817"/>
      <c r="AP17" s="821" t="s">
        <v>167</v>
      </c>
      <c r="AQ17" s="822"/>
      <c r="AR17" s="822"/>
      <c r="AS17" s="822"/>
      <c r="AT17" s="882" t="s">
        <v>168</v>
      </c>
      <c r="AU17" s="866"/>
      <c r="AV17" s="905"/>
    </row>
    <row r="18" spans="1:51" ht="8.1" customHeight="1" x14ac:dyDescent="0.2">
      <c r="A18" s="886"/>
      <c r="B18" s="887"/>
      <c r="C18" s="880"/>
      <c r="D18" s="881"/>
      <c r="E18" s="596"/>
      <c r="F18" s="596"/>
      <c r="G18" s="891"/>
      <c r="H18" s="883"/>
      <c r="I18" s="133"/>
      <c r="J18" s="133"/>
      <c r="K18" s="883"/>
      <c r="L18" s="883"/>
      <c r="M18" s="866"/>
      <c r="N18" s="866"/>
      <c r="O18" s="866"/>
      <c r="P18" s="866"/>
      <c r="Q18" s="866"/>
      <c r="R18" s="93"/>
      <c r="S18" s="94"/>
      <c r="T18" s="94"/>
      <c r="U18" s="583"/>
      <c r="V18" s="583"/>
      <c r="W18" s="583"/>
      <c r="X18" s="583"/>
      <c r="Y18" s="583"/>
      <c r="Z18" s="790"/>
      <c r="AA18" s="790"/>
      <c r="AB18" s="790"/>
      <c r="AC18" s="790"/>
      <c r="AD18" s="604"/>
      <c r="AE18" s="604"/>
      <c r="AF18" s="604"/>
      <c r="AG18" s="608"/>
      <c r="AH18" s="609"/>
      <c r="AI18" s="610"/>
      <c r="AJ18" s="818"/>
      <c r="AK18" s="819"/>
      <c r="AL18" s="819"/>
      <c r="AM18" s="819"/>
      <c r="AN18" s="819"/>
      <c r="AO18" s="820"/>
      <c r="AP18" s="819"/>
      <c r="AQ18" s="819"/>
      <c r="AR18" s="819"/>
      <c r="AS18" s="819"/>
      <c r="AT18" s="866"/>
      <c r="AU18" s="866"/>
      <c r="AV18" s="905"/>
    </row>
    <row r="19" spans="1:51" ht="8.1" customHeight="1" x14ac:dyDescent="0.2">
      <c r="A19" s="888" t="s">
        <v>150</v>
      </c>
      <c r="B19" s="889"/>
      <c r="C19" s="815">
        <v>2485</v>
      </c>
      <c r="D19" s="879"/>
      <c r="E19" s="595">
        <v>0.68400000000000005</v>
      </c>
      <c r="F19" s="596"/>
      <c r="G19" s="890" t="s">
        <v>136</v>
      </c>
      <c r="H19" s="883"/>
      <c r="I19" s="133"/>
      <c r="J19" s="133"/>
      <c r="K19" s="882" t="s">
        <v>136</v>
      </c>
      <c r="L19" s="883"/>
      <c r="M19" s="865" t="s">
        <v>141</v>
      </c>
      <c r="N19" s="866"/>
      <c r="O19" s="866"/>
      <c r="P19" s="865" t="s">
        <v>170</v>
      </c>
      <c r="Q19" s="866"/>
      <c r="R19" s="93">
        <v>1699.74</v>
      </c>
      <c r="S19" s="96">
        <v>13.916666666666666</v>
      </c>
      <c r="T19" s="96">
        <v>14.483333333333333</v>
      </c>
      <c r="U19" s="583" t="s">
        <v>180</v>
      </c>
      <c r="V19" s="583"/>
      <c r="W19" s="583"/>
      <c r="X19" s="583"/>
      <c r="Y19" s="583"/>
      <c r="Z19" s="790">
        <v>0.56999999999999995</v>
      </c>
      <c r="AA19" s="790"/>
      <c r="AB19" s="790">
        <v>2.2599999999999998</v>
      </c>
      <c r="AC19" s="790"/>
      <c r="AD19" s="602">
        <v>12300</v>
      </c>
      <c r="AE19" s="603"/>
      <c r="AF19" s="603"/>
      <c r="AG19" s="605">
        <v>3347.61</v>
      </c>
      <c r="AH19" s="606"/>
      <c r="AI19" s="607"/>
      <c r="AJ19" s="815" t="s">
        <v>166</v>
      </c>
      <c r="AK19" s="816"/>
      <c r="AL19" s="816"/>
      <c r="AM19" s="816"/>
      <c r="AN19" s="816"/>
      <c r="AO19" s="817"/>
      <c r="AP19" s="821" t="s">
        <v>167</v>
      </c>
      <c r="AQ19" s="822"/>
      <c r="AR19" s="822"/>
      <c r="AS19" s="822"/>
      <c r="AT19" s="882" t="s">
        <v>168</v>
      </c>
      <c r="AU19" s="866"/>
      <c r="AV19" s="905"/>
    </row>
    <row r="20" spans="1:51" ht="8.1" customHeight="1" x14ac:dyDescent="0.2">
      <c r="A20" s="886"/>
      <c r="B20" s="887"/>
      <c r="C20" s="880"/>
      <c r="D20" s="881"/>
      <c r="E20" s="596"/>
      <c r="F20" s="596"/>
      <c r="G20" s="891"/>
      <c r="H20" s="883"/>
      <c r="I20" s="133"/>
      <c r="J20" s="133"/>
      <c r="K20" s="883"/>
      <c r="L20" s="883"/>
      <c r="M20" s="866"/>
      <c r="N20" s="866"/>
      <c r="O20" s="866"/>
      <c r="P20" s="866"/>
      <c r="Q20" s="866"/>
      <c r="R20" s="93"/>
      <c r="S20" s="94"/>
      <c r="T20" s="94"/>
      <c r="U20" s="583"/>
      <c r="V20" s="583"/>
      <c r="W20" s="583"/>
      <c r="X20" s="583"/>
      <c r="Y20" s="583"/>
      <c r="Z20" s="790"/>
      <c r="AA20" s="790"/>
      <c r="AB20" s="790"/>
      <c r="AC20" s="790"/>
      <c r="AD20" s="604"/>
      <c r="AE20" s="604"/>
      <c r="AF20" s="604"/>
      <c r="AG20" s="608"/>
      <c r="AH20" s="609"/>
      <c r="AI20" s="610"/>
      <c r="AJ20" s="818"/>
      <c r="AK20" s="819"/>
      <c r="AL20" s="819"/>
      <c r="AM20" s="819"/>
      <c r="AN20" s="819"/>
      <c r="AO20" s="820"/>
      <c r="AP20" s="819"/>
      <c r="AQ20" s="819"/>
      <c r="AR20" s="819"/>
      <c r="AS20" s="819"/>
      <c r="AT20" s="866"/>
      <c r="AU20" s="866"/>
      <c r="AV20" s="905"/>
    </row>
    <row r="21" spans="1:51" ht="8.1" customHeight="1" x14ac:dyDescent="0.2">
      <c r="A21" s="884" t="s">
        <v>155</v>
      </c>
      <c r="B21" s="885"/>
      <c r="C21" s="815">
        <v>2493</v>
      </c>
      <c r="D21" s="879"/>
      <c r="E21" s="595">
        <v>0.68400000000000005</v>
      </c>
      <c r="F21" s="596"/>
      <c r="G21" s="890" t="s">
        <v>136</v>
      </c>
      <c r="H21" s="883"/>
      <c r="I21" s="133"/>
      <c r="J21" s="133"/>
      <c r="K21" s="882" t="s">
        <v>136</v>
      </c>
      <c r="L21" s="883"/>
      <c r="M21" s="865" t="s">
        <v>171</v>
      </c>
      <c r="N21" s="866"/>
      <c r="O21" s="866"/>
      <c r="P21" s="865" t="s">
        <v>140</v>
      </c>
      <c r="Q21" s="866"/>
      <c r="R21" s="93">
        <v>1705.21</v>
      </c>
      <c r="S21" s="96">
        <v>15.55</v>
      </c>
      <c r="T21" s="96">
        <v>15.933333333333334</v>
      </c>
      <c r="U21" s="633" t="s">
        <v>181</v>
      </c>
      <c r="V21" s="596"/>
      <c r="W21" s="596"/>
      <c r="X21" s="596"/>
      <c r="Y21" s="596"/>
      <c r="Z21" s="790">
        <v>0.38</v>
      </c>
      <c r="AA21" s="596"/>
      <c r="AB21" s="790">
        <v>2.64</v>
      </c>
      <c r="AC21" s="596"/>
      <c r="AD21" s="602">
        <v>23000</v>
      </c>
      <c r="AE21" s="603"/>
      <c r="AF21" s="603"/>
      <c r="AG21" s="605">
        <v>2231.7399999999998</v>
      </c>
      <c r="AH21" s="606"/>
      <c r="AI21" s="607"/>
      <c r="AJ21" s="815" t="s">
        <v>156</v>
      </c>
      <c r="AK21" s="816"/>
      <c r="AL21" s="816"/>
      <c r="AM21" s="816"/>
      <c r="AN21" s="816"/>
      <c r="AO21" s="817"/>
      <c r="AP21" s="821" t="s">
        <v>157</v>
      </c>
      <c r="AQ21" s="822"/>
      <c r="AR21" s="822"/>
      <c r="AS21" s="822"/>
      <c r="AT21" s="882" t="s">
        <v>158</v>
      </c>
      <c r="AU21" s="866"/>
      <c r="AV21" s="905"/>
    </row>
    <row r="22" spans="1:51" ht="8.1" customHeight="1" x14ac:dyDescent="0.2">
      <c r="A22" s="886"/>
      <c r="B22" s="887"/>
      <c r="C22" s="880"/>
      <c r="D22" s="881"/>
      <c r="E22" s="596"/>
      <c r="F22" s="596"/>
      <c r="G22" s="891"/>
      <c r="H22" s="883"/>
      <c r="I22" s="133"/>
      <c r="J22" s="133"/>
      <c r="K22" s="883"/>
      <c r="L22" s="883"/>
      <c r="M22" s="866"/>
      <c r="N22" s="866"/>
      <c r="O22" s="866"/>
      <c r="P22" s="866"/>
      <c r="Q22" s="866"/>
      <c r="R22" s="93"/>
      <c r="S22" s="94"/>
      <c r="T22" s="94"/>
      <c r="U22" s="596"/>
      <c r="V22" s="596"/>
      <c r="W22" s="596"/>
      <c r="X22" s="596"/>
      <c r="Y22" s="596"/>
      <c r="Z22" s="596"/>
      <c r="AA22" s="596"/>
      <c r="AB22" s="596"/>
      <c r="AC22" s="596"/>
      <c r="AD22" s="604"/>
      <c r="AE22" s="604"/>
      <c r="AF22" s="604"/>
      <c r="AG22" s="608"/>
      <c r="AH22" s="609"/>
      <c r="AI22" s="610"/>
      <c r="AJ22" s="818"/>
      <c r="AK22" s="819"/>
      <c r="AL22" s="819"/>
      <c r="AM22" s="819"/>
      <c r="AN22" s="819"/>
      <c r="AO22" s="820"/>
      <c r="AP22" s="819"/>
      <c r="AQ22" s="819"/>
      <c r="AR22" s="819"/>
      <c r="AS22" s="819"/>
      <c r="AT22" s="866"/>
      <c r="AU22" s="866"/>
      <c r="AV22" s="905"/>
    </row>
    <row r="23" spans="1:51" ht="8.1" customHeight="1" x14ac:dyDescent="0.2">
      <c r="A23" s="888"/>
      <c r="B23" s="889"/>
      <c r="C23" s="563"/>
      <c r="D23" s="592"/>
      <c r="E23" s="595" t="s">
        <v>182</v>
      </c>
      <c r="F23" s="596"/>
      <c r="G23" s="890"/>
      <c r="H23" s="883"/>
      <c r="I23" s="133"/>
      <c r="J23" s="133"/>
      <c r="K23" s="882"/>
      <c r="L23" s="883"/>
      <c r="M23" s="576"/>
      <c r="N23" s="572"/>
      <c r="O23" s="572"/>
      <c r="P23" s="576"/>
      <c r="Q23" s="572"/>
      <c r="R23" s="93" t="s">
        <v>182</v>
      </c>
      <c r="S23" s="97" t="s">
        <v>182</v>
      </c>
      <c r="T23" s="96" t="s">
        <v>182</v>
      </c>
      <c r="U23" s="633" t="s">
        <v>182</v>
      </c>
      <c r="V23" s="596"/>
      <c r="W23" s="596"/>
      <c r="X23" s="596"/>
      <c r="Y23" s="596"/>
      <c r="Z23" s="790" t="s">
        <v>182</v>
      </c>
      <c r="AA23" s="596"/>
      <c r="AB23" s="790" t="s">
        <v>182</v>
      </c>
      <c r="AC23" s="596"/>
      <c r="AD23" s="602"/>
      <c r="AE23" s="603"/>
      <c r="AF23" s="603"/>
      <c r="AG23" s="605" t="s">
        <v>182</v>
      </c>
      <c r="AH23" s="606"/>
      <c r="AI23" s="607"/>
      <c r="AJ23" s="563"/>
      <c r="AK23" s="564"/>
      <c r="AL23" s="564"/>
      <c r="AM23" s="564"/>
      <c r="AN23" s="564"/>
      <c r="AO23" s="565"/>
      <c r="AP23" s="569"/>
      <c r="AQ23" s="570"/>
      <c r="AR23" s="570"/>
      <c r="AS23" s="570"/>
      <c r="AT23" s="571"/>
      <c r="AU23" s="572"/>
      <c r="AV23" s="573"/>
    </row>
    <row r="24" spans="1:51" ht="8.1" customHeight="1" x14ac:dyDescent="0.2">
      <c r="A24" s="886"/>
      <c r="B24" s="887"/>
      <c r="C24" s="615"/>
      <c r="D24" s="616"/>
      <c r="E24" s="596"/>
      <c r="F24" s="596"/>
      <c r="G24" s="891"/>
      <c r="H24" s="883"/>
      <c r="I24" s="133"/>
      <c r="J24" s="133"/>
      <c r="K24" s="883"/>
      <c r="L24" s="883"/>
      <c r="M24" s="572"/>
      <c r="N24" s="572"/>
      <c r="O24" s="572"/>
      <c r="P24" s="572"/>
      <c r="Q24" s="572"/>
      <c r="R24" s="93"/>
      <c r="S24" s="94"/>
      <c r="T24" s="94"/>
      <c r="U24" s="596"/>
      <c r="V24" s="596"/>
      <c r="W24" s="596"/>
      <c r="X24" s="596"/>
      <c r="Y24" s="596"/>
      <c r="Z24" s="596"/>
      <c r="AA24" s="596"/>
      <c r="AB24" s="596"/>
      <c r="AC24" s="596"/>
      <c r="AD24" s="604"/>
      <c r="AE24" s="604"/>
      <c r="AF24" s="604"/>
      <c r="AG24" s="608"/>
      <c r="AH24" s="609"/>
      <c r="AI24" s="610"/>
      <c r="AJ24" s="626"/>
      <c r="AK24" s="627"/>
      <c r="AL24" s="627"/>
      <c r="AM24" s="627"/>
      <c r="AN24" s="627"/>
      <c r="AO24" s="628"/>
      <c r="AP24" s="627"/>
      <c r="AQ24" s="627"/>
      <c r="AR24" s="627"/>
      <c r="AS24" s="627"/>
      <c r="AT24" s="572"/>
      <c r="AU24" s="572"/>
      <c r="AV24" s="573"/>
    </row>
    <row r="25" spans="1:51" ht="8.1" customHeight="1" x14ac:dyDescent="0.2">
      <c r="A25" s="888"/>
      <c r="B25" s="889"/>
      <c r="C25" s="563"/>
      <c r="D25" s="592"/>
      <c r="E25" s="595" t="s">
        <v>182</v>
      </c>
      <c r="F25" s="596"/>
      <c r="G25" s="890"/>
      <c r="H25" s="883"/>
      <c r="I25" s="133"/>
      <c r="J25" s="133"/>
      <c r="K25" s="882"/>
      <c r="L25" s="883"/>
      <c r="M25" s="576"/>
      <c r="N25" s="572"/>
      <c r="O25" s="572"/>
      <c r="P25" s="576"/>
      <c r="Q25" s="572"/>
      <c r="R25" s="93" t="s">
        <v>182</v>
      </c>
      <c r="S25" s="97" t="s">
        <v>182</v>
      </c>
      <c r="T25" s="96" t="s">
        <v>182</v>
      </c>
      <c r="U25" s="583" t="s">
        <v>182</v>
      </c>
      <c r="V25" s="583"/>
      <c r="W25" s="583"/>
      <c r="X25" s="583"/>
      <c r="Y25" s="583"/>
      <c r="Z25" s="790" t="s">
        <v>182</v>
      </c>
      <c r="AA25" s="790"/>
      <c r="AB25" s="790" t="s">
        <v>182</v>
      </c>
      <c r="AC25" s="790"/>
      <c r="AD25" s="602"/>
      <c r="AE25" s="603"/>
      <c r="AF25" s="603"/>
      <c r="AG25" s="605" t="s">
        <v>182</v>
      </c>
      <c r="AH25" s="606"/>
      <c r="AI25" s="607"/>
      <c r="AJ25" s="563"/>
      <c r="AK25" s="564"/>
      <c r="AL25" s="564"/>
      <c r="AM25" s="564"/>
      <c r="AN25" s="564"/>
      <c r="AO25" s="565"/>
      <c r="AP25" s="569"/>
      <c r="AQ25" s="570"/>
      <c r="AR25" s="570"/>
      <c r="AS25" s="570"/>
      <c r="AT25" s="571"/>
      <c r="AU25" s="572"/>
      <c r="AV25" s="573"/>
    </row>
    <row r="26" spans="1:51" ht="8.1" customHeight="1" thickBot="1" x14ac:dyDescent="0.25">
      <c r="A26" s="886"/>
      <c r="B26" s="887"/>
      <c r="C26" s="615"/>
      <c r="D26" s="616"/>
      <c r="E26" s="596"/>
      <c r="F26" s="596"/>
      <c r="G26" s="891"/>
      <c r="H26" s="883"/>
      <c r="I26" s="133"/>
      <c r="J26" s="133"/>
      <c r="K26" s="883"/>
      <c r="L26" s="883"/>
      <c r="M26" s="572"/>
      <c r="N26" s="572"/>
      <c r="O26" s="572"/>
      <c r="P26" s="572"/>
      <c r="Q26" s="572"/>
      <c r="R26" s="93"/>
      <c r="S26" s="94"/>
      <c r="T26" s="94"/>
      <c r="U26" s="583"/>
      <c r="V26" s="583"/>
      <c r="W26" s="583"/>
      <c r="X26" s="583"/>
      <c r="Y26" s="583"/>
      <c r="Z26" s="790"/>
      <c r="AA26" s="790"/>
      <c r="AB26" s="790"/>
      <c r="AC26" s="790"/>
      <c r="AD26" s="604"/>
      <c r="AE26" s="604"/>
      <c r="AF26" s="604"/>
      <c r="AG26" s="608"/>
      <c r="AH26" s="609"/>
      <c r="AI26" s="610"/>
      <c r="AJ26" s="626"/>
      <c r="AK26" s="627"/>
      <c r="AL26" s="627"/>
      <c r="AM26" s="627"/>
      <c r="AN26" s="627"/>
      <c r="AO26" s="628"/>
      <c r="AP26" s="627"/>
      <c r="AQ26" s="627"/>
      <c r="AR26" s="627"/>
      <c r="AS26" s="627"/>
      <c r="AT26" s="572"/>
      <c r="AU26" s="572"/>
      <c r="AV26" s="573"/>
    </row>
    <row r="27" spans="1:51" ht="8.1" customHeight="1" x14ac:dyDescent="0.2">
      <c r="A27" s="888"/>
      <c r="B27" s="889"/>
      <c r="C27" s="563"/>
      <c r="D27" s="592"/>
      <c r="E27" s="595" t="s">
        <v>182</v>
      </c>
      <c r="F27" s="596"/>
      <c r="G27" s="890"/>
      <c r="H27" s="883"/>
      <c r="I27" s="133"/>
      <c r="J27" s="133"/>
      <c r="K27" s="882"/>
      <c r="L27" s="883"/>
      <c r="M27" s="576"/>
      <c r="N27" s="572"/>
      <c r="O27" s="572"/>
      <c r="P27" s="576"/>
      <c r="Q27" s="572"/>
      <c r="R27" s="93" t="s">
        <v>182</v>
      </c>
      <c r="S27" s="97" t="s">
        <v>182</v>
      </c>
      <c r="T27" s="98" t="s">
        <v>182</v>
      </c>
      <c r="U27" s="583" t="s">
        <v>182</v>
      </c>
      <c r="V27" s="583"/>
      <c r="W27" s="583"/>
      <c r="X27" s="583"/>
      <c r="Y27" s="583"/>
      <c r="Z27" s="790" t="s">
        <v>182</v>
      </c>
      <c r="AA27" s="790"/>
      <c r="AB27" s="790" t="s">
        <v>182</v>
      </c>
      <c r="AC27" s="790"/>
      <c r="AD27" s="602"/>
      <c r="AE27" s="603"/>
      <c r="AF27" s="603"/>
      <c r="AG27" s="605" t="s">
        <v>182</v>
      </c>
      <c r="AH27" s="606"/>
      <c r="AI27" s="607"/>
      <c r="AJ27" s="563"/>
      <c r="AK27" s="564"/>
      <c r="AL27" s="564"/>
      <c r="AM27" s="564"/>
      <c r="AN27" s="564"/>
      <c r="AO27" s="565"/>
      <c r="AP27" s="569"/>
      <c r="AQ27" s="570"/>
      <c r="AR27" s="570"/>
      <c r="AS27" s="570"/>
      <c r="AT27" s="571"/>
      <c r="AU27" s="572"/>
      <c r="AV27" s="573"/>
    </row>
    <row r="28" spans="1:51" ht="8.1" customHeight="1" x14ac:dyDescent="0.2">
      <c r="A28" s="886"/>
      <c r="B28" s="887"/>
      <c r="C28" s="615"/>
      <c r="D28" s="616"/>
      <c r="E28" s="596"/>
      <c r="F28" s="596"/>
      <c r="G28" s="891"/>
      <c r="H28" s="883"/>
      <c r="I28" s="133"/>
      <c r="J28" s="133"/>
      <c r="K28" s="883"/>
      <c r="L28" s="883"/>
      <c r="M28" s="572"/>
      <c r="N28" s="572"/>
      <c r="O28" s="572"/>
      <c r="P28" s="572"/>
      <c r="Q28" s="572"/>
      <c r="R28" s="93"/>
      <c r="S28" s="94"/>
      <c r="T28" s="94"/>
      <c r="U28" s="583"/>
      <c r="V28" s="583"/>
      <c r="W28" s="583"/>
      <c r="X28" s="583"/>
      <c r="Y28" s="583"/>
      <c r="Z28" s="790"/>
      <c r="AA28" s="790"/>
      <c r="AB28" s="790"/>
      <c r="AC28" s="790"/>
      <c r="AD28" s="604"/>
      <c r="AE28" s="604"/>
      <c r="AF28" s="604"/>
      <c r="AG28" s="608"/>
      <c r="AH28" s="609"/>
      <c r="AI28" s="610"/>
      <c r="AJ28" s="626"/>
      <c r="AK28" s="627"/>
      <c r="AL28" s="627"/>
      <c r="AM28" s="627"/>
      <c r="AN28" s="627"/>
      <c r="AO28" s="628"/>
      <c r="AP28" s="627"/>
      <c r="AQ28" s="627"/>
      <c r="AR28" s="627"/>
      <c r="AS28" s="627"/>
      <c r="AT28" s="572"/>
      <c r="AU28" s="572"/>
      <c r="AV28" s="573"/>
    </row>
    <row r="29" spans="1:51" ht="8.1" customHeight="1" x14ac:dyDescent="0.2">
      <c r="A29" s="888"/>
      <c r="B29" s="889"/>
      <c r="C29" s="563"/>
      <c r="D29" s="592"/>
      <c r="E29" s="595" t="s">
        <v>182</v>
      </c>
      <c r="F29" s="596"/>
      <c r="G29" s="890"/>
      <c r="H29" s="883"/>
      <c r="I29" s="133"/>
      <c r="J29" s="133"/>
      <c r="K29" s="882"/>
      <c r="L29" s="883"/>
      <c r="M29" s="576"/>
      <c r="N29" s="572"/>
      <c r="O29" s="572"/>
      <c r="P29" s="576"/>
      <c r="Q29" s="572"/>
      <c r="R29" s="93" t="s">
        <v>182</v>
      </c>
      <c r="S29" s="96" t="s">
        <v>182</v>
      </c>
      <c r="T29" s="96" t="s">
        <v>182</v>
      </c>
      <c r="U29" s="583" t="s">
        <v>182</v>
      </c>
      <c r="V29" s="583"/>
      <c r="W29" s="583"/>
      <c r="X29" s="583"/>
      <c r="Y29" s="583"/>
      <c r="Z29" s="790" t="s">
        <v>182</v>
      </c>
      <c r="AA29" s="790"/>
      <c r="AB29" s="790" t="s">
        <v>182</v>
      </c>
      <c r="AC29" s="790"/>
      <c r="AD29" s="602"/>
      <c r="AE29" s="603"/>
      <c r="AF29" s="603"/>
      <c r="AG29" s="605" t="s">
        <v>182</v>
      </c>
      <c r="AH29" s="606"/>
      <c r="AI29" s="607"/>
      <c r="AJ29" s="563"/>
      <c r="AK29" s="564"/>
      <c r="AL29" s="564"/>
      <c r="AM29" s="564"/>
      <c r="AN29" s="564"/>
      <c r="AO29" s="565"/>
      <c r="AP29" s="569"/>
      <c r="AQ29" s="570"/>
      <c r="AR29" s="570"/>
      <c r="AS29" s="570"/>
      <c r="AT29" s="571"/>
      <c r="AU29" s="572"/>
      <c r="AV29" s="573"/>
    </row>
    <row r="30" spans="1:51" ht="8.1" customHeight="1" x14ac:dyDescent="0.2">
      <c r="A30" s="886"/>
      <c r="B30" s="887"/>
      <c r="C30" s="615"/>
      <c r="D30" s="616"/>
      <c r="E30" s="596"/>
      <c r="F30" s="596"/>
      <c r="G30" s="891"/>
      <c r="H30" s="883"/>
      <c r="I30" s="133"/>
      <c r="J30" s="133"/>
      <c r="K30" s="883"/>
      <c r="L30" s="883"/>
      <c r="M30" s="572"/>
      <c r="N30" s="572"/>
      <c r="O30" s="572"/>
      <c r="P30" s="572"/>
      <c r="Q30" s="572"/>
      <c r="R30" s="93"/>
      <c r="S30" s="94"/>
      <c r="T30" s="94"/>
      <c r="U30" s="583"/>
      <c r="V30" s="583"/>
      <c r="W30" s="583"/>
      <c r="X30" s="583"/>
      <c r="Y30" s="583"/>
      <c r="Z30" s="790"/>
      <c r="AA30" s="790"/>
      <c r="AB30" s="790"/>
      <c r="AC30" s="790"/>
      <c r="AD30" s="604"/>
      <c r="AE30" s="604"/>
      <c r="AF30" s="604"/>
      <c r="AG30" s="608"/>
      <c r="AH30" s="609"/>
      <c r="AI30" s="610"/>
      <c r="AJ30" s="626"/>
      <c r="AK30" s="627"/>
      <c r="AL30" s="627"/>
      <c r="AM30" s="627"/>
      <c r="AN30" s="627"/>
      <c r="AO30" s="628"/>
      <c r="AP30" s="627"/>
      <c r="AQ30" s="627"/>
      <c r="AR30" s="627"/>
      <c r="AS30" s="627"/>
      <c r="AT30" s="572"/>
      <c r="AU30" s="572"/>
      <c r="AV30" s="573"/>
    </row>
    <row r="31" spans="1:51" ht="8.1" customHeight="1" x14ac:dyDescent="0.2">
      <c r="A31" s="888"/>
      <c r="B31" s="889"/>
      <c r="C31" s="563"/>
      <c r="D31" s="592"/>
      <c r="E31" s="595" t="s">
        <v>182</v>
      </c>
      <c r="F31" s="596"/>
      <c r="G31" s="890"/>
      <c r="H31" s="883"/>
      <c r="I31" s="133"/>
      <c r="J31" s="133"/>
      <c r="K31" s="882"/>
      <c r="L31" s="883"/>
      <c r="M31" s="576"/>
      <c r="N31" s="572"/>
      <c r="O31" s="572"/>
      <c r="P31" s="576"/>
      <c r="Q31" s="572"/>
      <c r="R31" s="93" t="s">
        <v>182</v>
      </c>
      <c r="S31" s="96" t="s">
        <v>182</v>
      </c>
      <c r="T31" s="96" t="s">
        <v>182</v>
      </c>
      <c r="U31" s="583" t="s">
        <v>182</v>
      </c>
      <c r="V31" s="583"/>
      <c r="W31" s="583"/>
      <c r="X31" s="584"/>
      <c r="Y31" s="584"/>
      <c r="Z31" s="790" t="s">
        <v>182</v>
      </c>
      <c r="AA31" s="790"/>
      <c r="AB31" s="790" t="s">
        <v>182</v>
      </c>
      <c r="AC31" s="790"/>
      <c r="AD31" s="602"/>
      <c r="AE31" s="603"/>
      <c r="AF31" s="603"/>
      <c r="AG31" s="605" t="s">
        <v>182</v>
      </c>
      <c r="AH31" s="606"/>
      <c r="AI31" s="607"/>
      <c r="AJ31" s="563"/>
      <c r="AK31" s="564"/>
      <c r="AL31" s="564"/>
      <c r="AM31" s="564"/>
      <c r="AN31" s="564"/>
      <c r="AO31" s="565"/>
      <c r="AP31" s="569"/>
      <c r="AQ31" s="570"/>
      <c r="AR31" s="570"/>
      <c r="AS31" s="570"/>
      <c r="AT31" s="571"/>
      <c r="AU31" s="572"/>
      <c r="AV31" s="573"/>
    </row>
    <row r="32" spans="1:51" ht="8.1" customHeight="1" x14ac:dyDescent="0.2">
      <c r="A32" s="886"/>
      <c r="B32" s="887"/>
      <c r="C32" s="615"/>
      <c r="D32" s="616"/>
      <c r="E32" s="596"/>
      <c r="F32" s="596"/>
      <c r="G32" s="891"/>
      <c r="H32" s="883"/>
      <c r="I32" s="133"/>
      <c r="J32" s="133"/>
      <c r="K32" s="883"/>
      <c r="L32" s="883"/>
      <c r="M32" s="572"/>
      <c r="N32" s="572"/>
      <c r="O32" s="572"/>
      <c r="P32" s="572"/>
      <c r="Q32" s="572"/>
      <c r="R32" s="93"/>
      <c r="S32" s="94"/>
      <c r="T32" s="94"/>
      <c r="U32" s="584"/>
      <c r="V32" s="584"/>
      <c r="W32" s="584"/>
      <c r="X32" s="584"/>
      <c r="Y32" s="584"/>
      <c r="Z32" s="790"/>
      <c r="AA32" s="790"/>
      <c r="AB32" s="790"/>
      <c r="AC32" s="790"/>
      <c r="AD32" s="604"/>
      <c r="AE32" s="604"/>
      <c r="AF32" s="604"/>
      <c r="AG32" s="608"/>
      <c r="AH32" s="609"/>
      <c r="AI32" s="610"/>
      <c r="AJ32" s="626"/>
      <c r="AK32" s="627"/>
      <c r="AL32" s="627"/>
      <c r="AM32" s="627"/>
      <c r="AN32" s="627"/>
      <c r="AO32" s="628"/>
      <c r="AP32" s="627"/>
      <c r="AQ32" s="627"/>
      <c r="AR32" s="627"/>
      <c r="AS32" s="627"/>
      <c r="AT32" s="572"/>
      <c r="AU32" s="572"/>
      <c r="AV32" s="573"/>
      <c r="AY32" s="29"/>
    </row>
    <row r="33" spans="1:72" ht="8.1" customHeight="1" x14ac:dyDescent="0.2">
      <c r="A33" s="906"/>
      <c r="B33" s="907"/>
      <c r="C33" s="563"/>
      <c r="D33" s="592"/>
      <c r="E33" s="595" t="s">
        <v>182</v>
      </c>
      <c r="F33" s="596"/>
      <c r="G33" s="890"/>
      <c r="H33" s="883"/>
      <c r="I33" s="133"/>
      <c r="J33" s="133"/>
      <c r="K33" s="882"/>
      <c r="L33" s="883"/>
      <c r="M33" s="576"/>
      <c r="N33" s="572"/>
      <c r="O33" s="572"/>
      <c r="P33" s="576"/>
      <c r="Q33" s="572"/>
      <c r="R33" s="93" t="s">
        <v>182</v>
      </c>
      <c r="S33" s="96" t="s">
        <v>182</v>
      </c>
      <c r="T33" s="96" t="s">
        <v>182</v>
      </c>
      <c r="U33" s="583" t="s">
        <v>182</v>
      </c>
      <c r="V33" s="583"/>
      <c r="W33" s="583"/>
      <c r="X33" s="584"/>
      <c r="Y33" s="584"/>
      <c r="Z33" s="790" t="s">
        <v>182</v>
      </c>
      <c r="AA33" s="790"/>
      <c r="AB33" s="790" t="s">
        <v>182</v>
      </c>
      <c r="AC33" s="790"/>
      <c r="AD33" s="618"/>
      <c r="AE33" s="604"/>
      <c r="AF33" s="604"/>
      <c r="AG33" s="620" t="s">
        <v>182</v>
      </c>
      <c r="AH33" s="621"/>
      <c r="AI33" s="622"/>
      <c r="AJ33" s="563"/>
      <c r="AK33" s="564"/>
      <c r="AL33" s="564"/>
      <c r="AM33" s="564"/>
      <c r="AN33" s="564"/>
      <c r="AO33" s="565"/>
      <c r="AP33" s="569"/>
      <c r="AQ33" s="570"/>
      <c r="AR33" s="570"/>
      <c r="AS33" s="570"/>
      <c r="AT33" s="571"/>
      <c r="AU33" s="572"/>
      <c r="AV33" s="573"/>
    </row>
    <row r="34" spans="1:72" ht="8.1" customHeight="1" thickBot="1" x14ac:dyDescent="0.25">
      <c r="A34" s="908"/>
      <c r="B34" s="909"/>
      <c r="C34" s="593"/>
      <c r="D34" s="594"/>
      <c r="E34" s="597"/>
      <c r="F34" s="597"/>
      <c r="G34" s="913"/>
      <c r="H34" s="912"/>
      <c r="I34" s="134"/>
      <c r="J34" s="134"/>
      <c r="K34" s="912"/>
      <c r="L34" s="912"/>
      <c r="M34" s="574"/>
      <c r="N34" s="574"/>
      <c r="O34" s="574"/>
      <c r="P34" s="574"/>
      <c r="Q34" s="574"/>
      <c r="R34" s="100"/>
      <c r="S34" s="101"/>
      <c r="T34" s="101"/>
      <c r="U34" s="585"/>
      <c r="V34" s="585"/>
      <c r="W34" s="585"/>
      <c r="X34" s="585"/>
      <c r="Y34" s="585"/>
      <c r="Z34" s="797"/>
      <c r="AA34" s="797"/>
      <c r="AB34" s="797"/>
      <c r="AC34" s="797"/>
      <c r="AD34" s="619"/>
      <c r="AE34" s="619"/>
      <c r="AF34" s="619"/>
      <c r="AG34" s="623"/>
      <c r="AH34" s="624"/>
      <c r="AI34" s="625"/>
      <c r="AJ34" s="566"/>
      <c r="AK34" s="567"/>
      <c r="AL34" s="567"/>
      <c r="AM34" s="567"/>
      <c r="AN34" s="567"/>
      <c r="AO34" s="568"/>
      <c r="AP34" s="567"/>
      <c r="AQ34" s="567"/>
      <c r="AR34" s="567"/>
      <c r="AS34" s="567"/>
      <c r="AT34" s="574"/>
      <c r="AU34" s="574"/>
      <c r="AV34" s="575"/>
    </row>
    <row r="35" spans="1:72" s="24" customFormat="1" ht="13.5" customHeight="1" thickBot="1" x14ac:dyDescent="0.25">
      <c r="A35" s="539"/>
      <c r="B35" s="540"/>
      <c r="C35" s="541">
        <v>14912</v>
      </c>
      <c r="D35" s="542"/>
      <c r="E35" s="542"/>
      <c r="F35" s="910" t="s">
        <v>111</v>
      </c>
      <c r="G35" s="911"/>
      <c r="H35" s="911"/>
      <c r="I35" s="911"/>
      <c r="J35" s="911"/>
      <c r="K35" s="911"/>
      <c r="L35" s="911"/>
      <c r="M35" s="911"/>
      <c r="N35" s="911"/>
      <c r="O35" s="911"/>
      <c r="P35" s="911"/>
      <c r="Q35" s="911"/>
      <c r="R35" s="34"/>
      <c r="S35" s="25">
        <v>8</v>
      </c>
      <c r="T35" s="25">
        <v>17</v>
      </c>
      <c r="U35" s="545" t="s">
        <v>183</v>
      </c>
      <c r="V35" s="546"/>
      <c r="W35" s="546"/>
      <c r="X35" s="547"/>
      <c r="Y35" s="547"/>
      <c r="Z35" s="798">
        <v>2.64</v>
      </c>
      <c r="AA35" s="799"/>
      <c r="AB35" s="914">
        <v>2.64</v>
      </c>
      <c r="AC35" s="698"/>
      <c r="AD35" s="698"/>
      <c r="AE35" s="561"/>
      <c r="AF35" s="561"/>
      <c r="AG35" s="562">
        <v>15504.72</v>
      </c>
      <c r="AH35" s="547"/>
      <c r="AI35" s="547"/>
      <c r="AJ35" s="547"/>
      <c r="AK35" s="561"/>
      <c r="AL35" s="561"/>
      <c r="AM35" s="561"/>
      <c r="AN35" s="561"/>
      <c r="AO35" s="561"/>
      <c r="AP35" s="561"/>
      <c r="AQ35" s="561"/>
      <c r="AR35" s="561"/>
      <c r="AS35" s="561"/>
      <c r="AT35" s="561"/>
      <c r="AU35" s="561"/>
      <c r="AV35" s="561"/>
    </row>
    <row r="36" spans="1:72" ht="17.25" customHeight="1" thickBot="1" x14ac:dyDescent="0.25">
      <c r="A36" s="521" t="s">
        <v>125</v>
      </c>
      <c r="B36" s="522"/>
      <c r="C36" s="522"/>
      <c r="D36" s="522"/>
      <c r="E36" s="522"/>
      <c r="F36" s="522"/>
      <c r="G36" s="522"/>
      <c r="H36" s="523"/>
      <c r="I36" s="80"/>
      <c r="J36" s="80"/>
      <c r="K36" s="521" t="s">
        <v>126</v>
      </c>
      <c r="L36" s="522"/>
      <c r="M36" s="522"/>
      <c r="N36" s="522"/>
      <c r="O36" s="522"/>
      <c r="P36" s="522"/>
      <c r="Q36" s="522"/>
      <c r="R36" s="522"/>
      <c r="S36" s="522"/>
      <c r="T36" s="522"/>
      <c r="U36" s="523"/>
      <c r="V36" s="80"/>
      <c r="W36" s="80"/>
      <c r="X36" s="521" t="s">
        <v>17</v>
      </c>
      <c r="Y36" s="857"/>
      <c r="Z36" s="857"/>
      <c r="AA36" s="857"/>
      <c r="AB36" s="857"/>
      <c r="AC36" s="857"/>
      <c r="AD36" s="857"/>
      <c r="AE36" s="857"/>
      <c r="AF36" s="857"/>
      <c r="AG36" s="857"/>
      <c r="AH36" s="857"/>
      <c r="AI36" s="857"/>
      <c r="AJ36" s="857"/>
      <c r="AK36" s="857"/>
      <c r="AL36" s="857"/>
      <c r="AM36" s="857"/>
      <c r="AN36" s="857"/>
      <c r="AO36" s="857"/>
      <c r="AP36" s="857"/>
      <c r="AQ36" s="857"/>
      <c r="AR36" s="858"/>
      <c r="AS36" s="529" t="s">
        <v>127</v>
      </c>
      <c r="AT36" s="530"/>
      <c r="AU36" s="530"/>
      <c r="AV36" s="531"/>
    </row>
    <row r="37" spans="1:72" s="26" customFormat="1" ht="24.95" customHeight="1" thickBot="1" x14ac:dyDescent="0.25">
      <c r="A37" s="535" t="s">
        <v>15</v>
      </c>
      <c r="B37" s="536"/>
      <c r="C37" s="536"/>
      <c r="D37" s="536"/>
      <c r="E37" s="830" t="s">
        <v>16</v>
      </c>
      <c r="F37" s="831"/>
      <c r="G37" s="831"/>
      <c r="H37" s="832"/>
      <c r="I37" s="137"/>
      <c r="J37" s="137"/>
      <c r="K37" s="920" t="s">
        <v>15</v>
      </c>
      <c r="L37" s="921"/>
      <c r="M37" s="921"/>
      <c r="N37" s="921"/>
      <c r="O37" s="554" t="s">
        <v>16</v>
      </c>
      <c r="P37" s="555"/>
      <c r="Q37" s="555"/>
      <c r="R37" s="555"/>
      <c r="S37" s="555"/>
      <c r="T37" s="555"/>
      <c r="U37" s="556"/>
      <c r="V37" s="50" t="e">
        <v>#VALUE!</v>
      </c>
      <c r="W37" s="50" t="s">
        <v>182</v>
      </c>
      <c r="X37" s="806" t="s">
        <v>15</v>
      </c>
      <c r="Y37" s="807"/>
      <c r="Z37" s="807"/>
      <c r="AA37" s="808"/>
      <c r="AB37" s="12"/>
      <c r="AC37" s="16" t="s">
        <v>16</v>
      </c>
      <c r="AD37" s="12"/>
      <c r="AE37" s="560" t="s">
        <v>18</v>
      </c>
      <c r="AF37" s="558"/>
      <c r="AG37" s="558"/>
      <c r="AH37" s="559"/>
      <c r="AI37" s="560" t="s">
        <v>19</v>
      </c>
      <c r="AJ37" s="558"/>
      <c r="AK37" s="558"/>
      <c r="AL37" s="558"/>
      <c r="AM37" s="558"/>
      <c r="AN37" s="559"/>
      <c r="AO37" s="560" t="s">
        <v>20</v>
      </c>
      <c r="AP37" s="558"/>
      <c r="AQ37" s="558"/>
      <c r="AR37" s="559"/>
      <c r="AS37" s="532"/>
      <c r="AT37" s="533"/>
      <c r="AU37" s="533"/>
      <c r="AV37" s="534"/>
      <c r="AX37" s="21"/>
      <c r="AY37" s="21"/>
    </row>
    <row r="38" spans="1:72" ht="24.95" customHeight="1" thickBot="1" x14ac:dyDescent="0.25">
      <c r="A38" s="938" t="s">
        <v>159</v>
      </c>
      <c r="B38" s="939"/>
      <c r="C38" s="939"/>
      <c r="D38" s="939"/>
      <c r="E38" s="791" t="s">
        <v>160</v>
      </c>
      <c r="F38" s="962"/>
      <c r="G38" s="962"/>
      <c r="H38" s="963"/>
      <c r="I38" s="139">
        <v>8</v>
      </c>
      <c r="J38" s="139">
        <v>17</v>
      </c>
      <c r="K38" s="958" t="s">
        <v>102</v>
      </c>
      <c r="L38" s="959"/>
      <c r="M38" s="959"/>
      <c r="N38" s="959"/>
      <c r="O38" s="940"/>
      <c r="P38" s="941"/>
      <c r="Q38" s="941"/>
      <c r="R38" s="941"/>
      <c r="S38" s="941"/>
      <c r="T38" s="941"/>
      <c r="U38" s="942"/>
      <c r="V38" s="140">
        <v>17</v>
      </c>
      <c r="W38" s="140">
        <v>20</v>
      </c>
      <c r="X38" s="791" t="s">
        <v>160</v>
      </c>
      <c r="Y38" s="792"/>
      <c r="Z38" s="792"/>
      <c r="AA38" s="793"/>
      <c r="AB38" s="794" t="s">
        <v>154</v>
      </c>
      <c r="AC38" s="795"/>
      <c r="AD38" s="796"/>
      <c r="AE38" s="486">
        <v>3</v>
      </c>
      <c r="AF38" s="487"/>
      <c r="AG38" s="487"/>
      <c r="AH38" s="488"/>
      <c r="AI38" s="489">
        <v>3</v>
      </c>
      <c r="AJ38" s="490"/>
      <c r="AK38" s="490"/>
      <c r="AL38" s="490"/>
      <c r="AM38" s="490"/>
      <c r="AN38" s="491"/>
      <c r="AO38" s="492">
        <v>0</v>
      </c>
      <c r="AP38" s="493"/>
      <c r="AQ38" s="493"/>
      <c r="AR38" s="493"/>
      <c r="AS38" s="494">
        <v>4.3</v>
      </c>
      <c r="AT38" s="495"/>
      <c r="AU38" s="495"/>
      <c r="AV38" s="496"/>
      <c r="AW38" s="103"/>
      <c r="AX38" s="103"/>
      <c r="AY38" s="103"/>
      <c r="AZ38" s="103"/>
      <c r="BA38" s="103"/>
      <c r="BB38" s="59"/>
      <c r="BC38" s="27"/>
    </row>
    <row r="39" spans="1:72" ht="20.100000000000001" customHeight="1" x14ac:dyDescent="0.2">
      <c r="A39" s="927" t="s">
        <v>128</v>
      </c>
      <c r="B39" s="868"/>
      <c r="C39" s="868"/>
      <c r="D39" s="868"/>
      <c r="E39" s="928"/>
      <c r="F39" s="933">
        <v>9297</v>
      </c>
      <c r="G39" s="354"/>
      <c r="H39" s="430"/>
      <c r="I39" s="138"/>
      <c r="J39" s="138"/>
      <c r="K39" s="960" t="s">
        <v>201</v>
      </c>
      <c r="L39" s="803"/>
      <c r="M39" s="803"/>
      <c r="N39" s="803"/>
      <c r="O39" s="803"/>
      <c r="P39" s="803"/>
      <c r="Q39" s="945">
        <v>5873</v>
      </c>
      <c r="R39" s="946"/>
      <c r="S39" s="946"/>
      <c r="T39" s="946">
        <v>5873</v>
      </c>
      <c r="U39" s="946"/>
      <c r="V39" s="946"/>
      <c r="W39" s="946">
        <v>5873</v>
      </c>
      <c r="X39" s="946"/>
      <c r="Y39" s="946"/>
      <c r="Z39" s="800" t="s">
        <v>112</v>
      </c>
      <c r="AA39" s="508"/>
      <c r="AB39" s="508"/>
      <c r="AC39" s="508"/>
      <c r="AD39" s="508"/>
      <c r="AE39" s="508"/>
      <c r="AF39" s="508"/>
      <c r="AG39" s="508"/>
      <c r="AH39" s="508"/>
      <c r="AI39" s="508"/>
      <c r="AJ39" s="508"/>
      <c r="AK39" s="508"/>
      <c r="AL39" s="508"/>
      <c r="AM39" s="508"/>
      <c r="AN39" s="508"/>
      <c r="AO39" s="508"/>
      <c r="AP39" s="508"/>
      <c r="AQ39" s="508"/>
      <c r="AR39" s="508"/>
      <c r="AS39" s="508"/>
      <c r="AT39" s="508"/>
      <c r="AU39" s="508"/>
      <c r="AV39" s="509"/>
      <c r="AW39" s="27"/>
      <c r="AX39" s="21"/>
      <c r="AY39" s="21"/>
    </row>
    <row r="40" spans="1:72" ht="18" customHeight="1" thickBot="1" x14ac:dyDescent="0.25">
      <c r="A40" s="919" t="s">
        <v>60</v>
      </c>
      <c r="B40" s="359"/>
      <c r="C40" s="359"/>
      <c r="D40" s="359"/>
      <c r="E40" s="359"/>
      <c r="F40" s="965">
        <v>2.64</v>
      </c>
      <c r="G40" s="376"/>
      <c r="H40" s="377"/>
      <c r="I40" s="104"/>
      <c r="J40" s="104"/>
      <c r="K40" s="802" t="s">
        <v>200</v>
      </c>
      <c r="L40" s="803"/>
      <c r="M40" s="803"/>
      <c r="N40" s="803"/>
      <c r="O40" s="803"/>
      <c r="P40" s="803"/>
      <c r="Q40" s="944">
        <v>12711.6</v>
      </c>
      <c r="R40" s="354"/>
      <c r="S40" s="354"/>
      <c r="T40" s="354"/>
      <c r="U40" s="354"/>
      <c r="V40" s="354"/>
      <c r="W40" s="354"/>
      <c r="X40" s="354"/>
      <c r="Y40" s="354"/>
      <c r="Z40" s="801">
        <v>21100.51</v>
      </c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69"/>
      <c r="AO40" s="469"/>
      <c r="AP40" s="469"/>
      <c r="AQ40" s="469"/>
      <c r="AR40" s="469"/>
      <c r="AS40" s="469"/>
      <c r="AT40" s="469"/>
      <c r="AU40" s="469"/>
      <c r="AV40" s="470"/>
    </row>
    <row r="41" spans="1:72" ht="21" customHeight="1" x14ac:dyDescent="0.2">
      <c r="A41" s="919" t="s">
        <v>61</v>
      </c>
      <c r="B41" s="364"/>
      <c r="C41" s="364"/>
      <c r="D41" s="364"/>
      <c r="E41" s="364"/>
      <c r="F41" s="943">
        <v>3</v>
      </c>
      <c r="G41" s="376"/>
      <c r="H41" s="377"/>
      <c r="I41" s="104"/>
      <c r="J41" s="104"/>
      <c r="K41" s="802" t="s">
        <v>199</v>
      </c>
      <c r="L41" s="803"/>
      <c r="M41" s="803"/>
      <c r="N41" s="803"/>
      <c r="O41" s="803"/>
      <c r="P41" s="803"/>
      <c r="Q41" s="780">
        <v>8141.95</v>
      </c>
      <c r="R41" s="376"/>
      <c r="S41" s="376"/>
      <c r="T41" s="376"/>
      <c r="U41" s="376"/>
      <c r="V41" s="376"/>
      <c r="W41" s="376"/>
      <c r="X41" s="376"/>
      <c r="Y41" s="777"/>
      <c r="Z41" s="835" t="s">
        <v>134</v>
      </c>
      <c r="AA41" s="473"/>
      <c r="AB41" s="474"/>
      <c r="AC41" s="477" t="s">
        <v>104</v>
      </c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78"/>
    </row>
    <row r="42" spans="1:72" ht="20.25" customHeight="1" thickBot="1" x14ac:dyDescent="0.25">
      <c r="A42" s="964" t="s">
        <v>174</v>
      </c>
      <c r="B42" s="364"/>
      <c r="C42" s="364"/>
      <c r="D42" s="364"/>
      <c r="E42" s="364"/>
      <c r="F42" s="961">
        <v>0</v>
      </c>
      <c r="G42" s="376"/>
      <c r="H42" s="377"/>
      <c r="I42" s="104"/>
      <c r="J42" s="104"/>
      <c r="K42" s="802" t="s">
        <v>175</v>
      </c>
      <c r="L42" s="803"/>
      <c r="M42" s="803"/>
      <c r="N42" s="803"/>
      <c r="O42" s="803"/>
      <c r="P42" s="803"/>
      <c r="Q42" s="833"/>
      <c r="R42" s="833"/>
      <c r="S42" s="833"/>
      <c r="T42" s="833"/>
      <c r="U42" s="833"/>
      <c r="V42" s="833"/>
      <c r="W42" s="833"/>
      <c r="X42" s="833"/>
      <c r="Y42" s="834"/>
      <c r="Z42" s="836"/>
      <c r="AA42" s="475"/>
      <c r="AB42" s="476"/>
      <c r="AC42" s="479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1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</row>
    <row r="43" spans="1:72" ht="15" customHeight="1" x14ac:dyDescent="0.2">
      <c r="A43" s="929" t="s">
        <v>62</v>
      </c>
      <c r="B43" s="395"/>
      <c r="C43" s="395"/>
      <c r="D43" s="395"/>
      <c r="E43" s="395"/>
      <c r="F43" s="934">
        <v>14912</v>
      </c>
      <c r="G43" s="775"/>
      <c r="H43" s="935"/>
      <c r="I43" s="105"/>
      <c r="J43" s="105"/>
      <c r="K43" s="950" t="s">
        <v>202</v>
      </c>
      <c r="L43" s="951"/>
      <c r="M43" s="951"/>
      <c r="N43" s="951"/>
      <c r="O43" s="951"/>
      <c r="P43" s="951"/>
      <c r="Q43" s="953"/>
      <c r="R43" s="954"/>
      <c r="S43" s="954"/>
      <c r="T43" s="954"/>
      <c r="U43" s="954"/>
      <c r="V43" s="954"/>
      <c r="W43" s="954"/>
      <c r="X43" s="954"/>
      <c r="Y43" s="955"/>
      <c r="Z43" s="839">
        <v>38213</v>
      </c>
      <c r="AA43" s="840"/>
      <c r="AB43" s="841"/>
      <c r="AC43" s="433">
        <v>38214</v>
      </c>
      <c r="AD43" s="434"/>
      <c r="AE43" s="435"/>
      <c r="AF43" s="420">
        <v>38215</v>
      </c>
      <c r="AG43" s="434"/>
      <c r="AH43" s="435"/>
      <c r="AI43" s="420">
        <v>38216</v>
      </c>
      <c r="AJ43" s="434"/>
      <c r="AK43" s="435"/>
      <c r="AL43" s="420">
        <v>38217</v>
      </c>
      <c r="AM43" s="434"/>
      <c r="AN43" s="435"/>
      <c r="AO43" s="420">
        <v>38218</v>
      </c>
      <c r="AP43" s="434"/>
      <c r="AQ43" s="435"/>
      <c r="AR43" s="420">
        <v>38219</v>
      </c>
      <c r="AS43" s="436"/>
      <c r="AT43" s="420" t="s">
        <v>105</v>
      </c>
      <c r="AU43" s="421"/>
      <c r="AV43" s="422"/>
      <c r="AY43" s="29"/>
      <c r="AZ43" s="29"/>
      <c r="BA43" s="26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</row>
    <row r="44" spans="1:72" ht="15" customHeight="1" thickBot="1" x14ac:dyDescent="0.25">
      <c r="A44" s="930"/>
      <c r="B44" s="931"/>
      <c r="C44" s="931"/>
      <c r="D44" s="931"/>
      <c r="E44" s="931"/>
      <c r="F44" s="690"/>
      <c r="G44" s="690"/>
      <c r="H44" s="691"/>
      <c r="I44" s="89"/>
      <c r="J44" s="89"/>
      <c r="K44" s="952"/>
      <c r="L44" s="931"/>
      <c r="M44" s="931"/>
      <c r="N44" s="931"/>
      <c r="O44" s="931"/>
      <c r="P44" s="931"/>
      <c r="Q44" s="956"/>
      <c r="R44" s="956"/>
      <c r="S44" s="956"/>
      <c r="T44" s="956"/>
      <c r="U44" s="956"/>
      <c r="V44" s="956"/>
      <c r="W44" s="956"/>
      <c r="X44" s="956"/>
      <c r="Y44" s="957"/>
      <c r="Z44" s="932" t="s">
        <v>184</v>
      </c>
      <c r="AA44" s="427"/>
      <c r="AB44" s="428"/>
      <c r="AC44" s="429" t="s">
        <v>185</v>
      </c>
      <c r="AD44" s="354"/>
      <c r="AE44" s="430"/>
      <c r="AF44" s="431" t="s">
        <v>186</v>
      </c>
      <c r="AG44" s="354"/>
      <c r="AH44" s="430"/>
      <c r="AI44" s="431" t="s">
        <v>187</v>
      </c>
      <c r="AJ44" s="354"/>
      <c r="AK44" s="430"/>
      <c r="AL44" s="431" t="s">
        <v>188</v>
      </c>
      <c r="AM44" s="354"/>
      <c r="AN44" s="430"/>
      <c r="AO44" s="431" t="s">
        <v>189</v>
      </c>
      <c r="AP44" s="354"/>
      <c r="AQ44" s="430"/>
      <c r="AR44" s="431" t="s">
        <v>190</v>
      </c>
      <c r="AS44" s="432"/>
      <c r="AT44" s="423"/>
      <c r="AU44" s="424"/>
      <c r="AV44" s="425"/>
      <c r="AY44" s="29"/>
      <c r="AZ44" s="29"/>
      <c r="BA44" s="26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</row>
    <row r="45" spans="1:72" ht="15" customHeight="1" x14ac:dyDescent="0.2">
      <c r="A45" s="837" t="s">
        <v>113</v>
      </c>
      <c r="B45" s="838"/>
      <c r="C45" s="838"/>
      <c r="D45" s="936">
        <v>4</v>
      </c>
      <c r="E45" s="398" t="s">
        <v>115</v>
      </c>
      <c r="F45" s="547"/>
      <c r="G45" s="922">
        <v>4</v>
      </c>
      <c r="H45" s="924" t="s">
        <v>117</v>
      </c>
      <c r="I45" s="547"/>
      <c r="J45" s="547"/>
      <c r="K45" s="547"/>
      <c r="L45" s="547"/>
      <c r="M45" s="547"/>
      <c r="N45" s="547"/>
      <c r="O45" s="947">
        <v>0.58799999999999997</v>
      </c>
      <c r="P45" s="948"/>
      <c r="Q45" s="925">
        <v>246.96</v>
      </c>
      <c r="R45" s="698"/>
      <c r="S45" s="698"/>
      <c r="T45" s="698"/>
      <c r="U45" s="698"/>
      <c r="V45" s="698"/>
      <c r="W45" s="698"/>
      <c r="X45" s="698"/>
      <c r="Y45" s="699"/>
      <c r="Z45" s="824" t="s">
        <v>135</v>
      </c>
      <c r="AA45" s="825"/>
      <c r="AB45" s="826"/>
      <c r="AC45" s="402" t="s">
        <v>108</v>
      </c>
      <c r="AD45" s="840"/>
      <c r="AE45" s="840"/>
      <c r="AF45" s="404">
        <v>2.64</v>
      </c>
      <c r="AG45" s="466"/>
      <c r="AH45" s="466"/>
      <c r="AI45" s="404" t="s">
        <v>182</v>
      </c>
      <c r="AJ45" s="466"/>
      <c r="AK45" s="466"/>
      <c r="AL45" s="379" t="s">
        <v>182</v>
      </c>
      <c r="AM45" s="840"/>
      <c r="AN45" s="849"/>
      <c r="AO45" s="407" t="s">
        <v>182</v>
      </c>
      <c r="AP45" s="851"/>
      <c r="AQ45" s="852"/>
      <c r="AR45" s="379" t="s">
        <v>182</v>
      </c>
      <c r="AS45" s="849"/>
      <c r="AT45" s="383">
        <v>2.64</v>
      </c>
      <c r="AU45" s="840"/>
      <c r="AV45" s="841"/>
      <c r="AY45" s="71"/>
      <c r="AZ45" s="68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</row>
    <row r="46" spans="1:72" ht="11.25" customHeight="1" thickBot="1" x14ac:dyDescent="0.25">
      <c r="A46" s="843" t="s">
        <v>114</v>
      </c>
      <c r="B46" s="844"/>
      <c r="C46" s="844"/>
      <c r="D46" s="937"/>
      <c r="E46" s="546"/>
      <c r="F46" s="546"/>
      <c r="G46" s="923"/>
      <c r="H46" s="702" t="s">
        <v>360</v>
      </c>
      <c r="I46" s="845"/>
      <c r="J46" s="845"/>
      <c r="K46" s="845"/>
      <c r="L46" s="845"/>
      <c r="M46" s="845"/>
      <c r="N46" s="845"/>
      <c r="O46" s="845"/>
      <c r="P46" s="949"/>
      <c r="Q46" s="926"/>
      <c r="R46" s="690"/>
      <c r="S46" s="690"/>
      <c r="T46" s="690"/>
      <c r="U46" s="690"/>
      <c r="V46" s="690"/>
      <c r="W46" s="690"/>
      <c r="X46" s="690"/>
      <c r="Y46" s="700"/>
      <c r="Z46" s="827"/>
      <c r="AA46" s="828"/>
      <c r="AB46" s="829"/>
      <c r="AC46" s="856"/>
      <c r="AD46" s="546"/>
      <c r="AE46" s="546"/>
      <c r="AF46" s="846"/>
      <c r="AG46" s="846"/>
      <c r="AH46" s="846"/>
      <c r="AI46" s="846"/>
      <c r="AJ46" s="846"/>
      <c r="AK46" s="846"/>
      <c r="AL46" s="847"/>
      <c r="AM46" s="546"/>
      <c r="AN46" s="850"/>
      <c r="AO46" s="853"/>
      <c r="AP46" s="854"/>
      <c r="AQ46" s="855"/>
      <c r="AR46" s="847"/>
      <c r="AS46" s="850"/>
      <c r="AT46" s="847"/>
      <c r="AU46" s="546"/>
      <c r="AV46" s="848"/>
      <c r="AY46" s="71"/>
      <c r="AZ46" s="68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</row>
    <row r="47" spans="1:72" s="28" customFormat="1" ht="10.5" customHeight="1" x14ac:dyDescent="0.2">
      <c r="A47" s="842"/>
      <c r="B47" s="842"/>
      <c r="C47" s="842"/>
      <c r="D47" s="842"/>
      <c r="E47" s="842"/>
      <c r="F47" s="842"/>
      <c r="G47" s="842"/>
      <c r="H47" s="842"/>
      <c r="I47" s="842"/>
      <c r="J47" s="842"/>
      <c r="K47" s="842"/>
      <c r="L47" s="842"/>
      <c r="M47" s="842"/>
      <c r="N47" s="842"/>
      <c r="O47" s="842"/>
      <c r="P47" s="842"/>
      <c r="Q47" s="842"/>
      <c r="R47" s="842"/>
      <c r="S47" s="842"/>
      <c r="T47" s="842"/>
      <c r="U47" s="842"/>
      <c r="V47" s="842"/>
      <c r="W47" s="842"/>
      <c r="X47" s="842"/>
      <c r="Y47" s="842"/>
      <c r="Z47" s="842"/>
      <c r="AA47" s="842"/>
      <c r="AB47" s="842"/>
      <c r="AC47" s="842"/>
      <c r="AD47" s="842"/>
      <c r="AE47" s="842"/>
      <c r="AF47" s="842"/>
      <c r="AG47" s="842"/>
      <c r="AH47" s="842"/>
      <c r="AI47" s="842"/>
      <c r="AJ47" s="842"/>
      <c r="AK47" s="842"/>
      <c r="AL47" s="842"/>
      <c r="AM47" s="842"/>
      <c r="AN47" s="842"/>
      <c r="AO47" s="842"/>
      <c r="AP47" s="842"/>
      <c r="AQ47" s="842"/>
      <c r="AR47" s="842"/>
      <c r="AS47" s="842"/>
      <c r="AT47" s="842"/>
      <c r="AU47" s="842"/>
      <c r="AV47" s="842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</row>
    <row r="48" spans="1:72" s="29" customFormat="1" ht="20.100000000000001" customHeight="1" x14ac:dyDescent="0.2">
      <c r="A48" s="394" t="s">
        <v>27</v>
      </c>
      <c r="B48" s="395"/>
      <c r="C48" s="395"/>
      <c r="D48" s="395"/>
      <c r="E48" s="396" t="s">
        <v>152</v>
      </c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58" t="s">
        <v>22</v>
      </c>
      <c r="AA48" s="359"/>
      <c r="AB48" s="359"/>
      <c r="AC48" s="369">
        <v>4</v>
      </c>
      <c r="AD48" s="377"/>
      <c r="AE48" s="358" t="s">
        <v>57</v>
      </c>
      <c r="AF48" s="364"/>
      <c r="AG48" s="364"/>
      <c r="AH48" s="364"/>
      <c r="AI48" s="364"/>
      <c r="AJ48" s="369" t="s">
        <v>35</v>
      </c>
      <c r="AK48" s="376"/>
      <c r="AL48" s="376"/>
      <c r="AM48" s="376"/>
      <c r="AN48" s="376"/>
      <c r="AO48" s="376"/>
      <c r="AP48" s="376"/>
      <c r="AQ48" s="376"/>
      <c r="AR48" s="376"/>
      <c r="AS48" s="376"/>
      <c r="AT48" s="376"/>
      <c r="AU48" s="376"/>
      <c r="AV48" s="377"/>
    </row>
    <row r="49" spans="1:48" s="29" customFormat="1" ht="20.100000000000001" customHeight="1" x14ac:dyDescent="0.2">
      <c r="A49" s="358" t="s">
        <v>55</v>
      </c>
      <c r="B49" s="372"/>
      <c r="C49" s="372"/>
      <c r="D49" s="372"/>
      <c r="E49" s="369" t="s">
        <v>37</v>
      </c>
      <c r="F49" s="373"/>
      <c r="G49" s="373"/>
      <c r="H49" s="373"/>
      <c r="I49" s="373"/>
      <c r="J49" s="373"/>
      <c r="K49" s="373"/>
      <c r="L49" s="373"/>
      <c r="M49" s="374" t="s">
        <v>63</v>
      </c>
      <c r="N49" s="375"/>
      <c r="O49" s="375"/>
      <c r="P49" s="369" t="s">
        <v>30</v>
      </c>
      <c r="Q49" s="376"/>
      <c r="R49" s="376"/>
      <c r="S49" s="376"/>
      <c r="T49" s="376"/>
      <c r="U49" s="376"/>
      <c r="V49" s="376"/>
      <c r="W49" s="376"/>
      <c r="X49" s="376"/>
      <c r="Y49" s="377"/>
      <c r="Z49" s="79" t="s">
        <v>58</v>
      </c>
      <c r="AA49" s="81"/>
      <c r="AB49" s="81"/>
      <c r="AC49" s="81"/>
      <c r="AD49" s="81"/>
      <c r="AE49" s="81"/>
      <c r="AF49" s="81"/>
      <c r="AG49" s="78"/>
      <c r="AH49" s="378" t="s">
        <v>176</v>
      </c>
      <c r="AI49" s="376"/>
      <c r="AJ49" s="376"/>
      <c r="AK49" s="376"/>
      <c r="AL49" s="376"/>
      <c r="AM49" s="376"/>
      <c r="AN49" s="376"/>
      <c r="AO49" s="376"/>
      <c r="AP49" s="376"/>
      <c r="AQ49" s="376"/>
      <c r="AR49" s="376"/>
      <c r="AS49" s="376"/>
      <c r="AT49" s="376"/>
      <c r="AU49" s="376"/>
      <c r="AV49" s="377"/>
    </row>
    <row r="50" spans="1:48" ht="20.100000000000001" customHeight="1" x14ac:dyDescent="0.2">
      <c r="A50" s="358" t="s">
        <v>56</v>
      </c>
      <c r="B50" s="359"/>
      <c r="C50" s="359"/>
      <c r="D50" s="359"/>
      <c r="E50" s="918"/>
      <c r="F50" s="915" t="s">
        <v>172</v>
      </c>
      <c r="G50" s="741"/>
      <c r="H50" s="741"/>
      <c r="I50" s="741"/>
      <c r="J50" s="741"/>
      <c r="K50" s="741"/>
      <c r="L50" s="741"/>
      <c r="M50" s="741"/>
      <c r="N50" s="741"/>
      <c r="O50" s="741"/>
      <c r="P50" s="741"/>
      <c r="Q50" s="741"/>
      <c r="R50" s="741"/>
      <c r="S50" s="741"/>
      <c r="T50" s="741"/>
      <c r="U50" s="741"/>
      <c r="V50" s="741"/>
      <c r="W50" s="741"/>
      <c r="X50" s="741"/>
      <c r="Y50" s="743"/>
      <c r="Z50" s="358" t="s">
        <v>59</v>
      </c>
      <c r="AA50" s="359"/>
      <c r="AB50" s="359"/>
      <c r="AC50" s="359"/>
      <c r="AD50" s="359"/>
      <c r="AE50" s="364"/>
      <c r="AF50" s="364"/>
      <c r="AG50" s="364"/>
      <c r="AH50" s="915" t="s">
        <v>173</v>
      </c>
      <c r="AI50" s="741"/>
      <c r="AJ50" s="741"/>
      <c r="AK50" s="741"/>
      <c r="AL50" s="741"/>
      <c r="AM50" s="741"/>
      <c r="AN50" s="741"/>
      <c r="AO50" s="741"/>
      <c r="AP50" s="741"/>
      <c r="AQ50" s="741"/>
      <c r="AR50" s="741"/>
      <c r="AS50" s="741"/>
      <c r="AT50" s="741"/>
      <c r="AU50" s="741"/>
      <c r="AV50" s="743"/>
    </row>
    <row r="51" spans="1:48" ht="20.100000000000001" customHeight="1" x14ac:dyDescent="0.2">
      <c r="A51" s="916" t="s">
        <v>198</v>
      </c>
      <c r="B51" s="917"/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7"/>
      <c r="V51" s="917"/>
      <c r="W51" s="917"/>
      <c r="X51" s="917"/>
      <c r="Y51" s="917"/>
      <c r="Z51" s="917"/>
      <c r="AA51" s="917"/>
      <c r="AB51" s="917"/>
      <c r="AC51" s="917"/>
      <c r="AD51" s="917"/>
      <c r="AE51" s="917"/>
      <c r="AF51" s="917"/>
      <c r="AG51" s="917"/>
      <c r="AH51" s="917"/>
      <c r="AI51" s="917"/>
      <c r="AJ51" s="917"/>
      <c r="AK51" s="917"/>
      <c r="AL51" s="917"/>
      <c r="AM51" s="917"/>
      <c r="AN51" s="917"/>
      <c r="AO51" s="917"/>
      <c r="AP51" s="917"/>
      <c r="AQ51" s="917"/>
      <c r="AR51" s="917"/>
      <c r="AS51" s="917"/>
      <c r="AT51" s="917"/>
      <c r="AU51" s="917"/>
      <c r="AV51" s="917"/>
    </row>
    <row r="52" spans="1:48" x14ac:dyDescent="0.2">
      <c r="A52" s="349"/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</row>
    <row r="53" spans="1:48" x14ac:dyDescent="0.2">
      <c r="A53" s="350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</row>
    <row r="54" spans="1:48" x14ac:dyDescent="0.2">
      <c r="A54" s="350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</row>
    <row r="55" spans="1:48" s="24" customFormat="1" ht="11.25" customHeight="1" x14ac:dyDescent="0.2">
      <c r="A55" s="350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</row>
    <row r="56" spans="1:48" s="24" customFormat="1" ht="11.25" customHeight="1" x14ac:dyDescent="0.2">
      <c r="A56" s="350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</row>
    <row r="57" spans="1:48" s="24" customFormat="1" ht="11.25" customHeight="1" x14ac:dyDescent="0.2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</row>
    <row r="58" spans="1:48" ht="14.25" customHeight="1" x14ac:dyDescent="0.2">
      <c r="A58" s="351" t="s">
        <v>21</v>
      </c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2"/>
      <c r="W58" s="352"/>
      <c r="X58" s="352"/>
      <c r="Y58" s="353" t="s">
        <v>148</v>
      </c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1" t="s">
        <v>54</v>
      </c>
      <c r="AL58" s="351"/>
      <c r="AM58" s="355"/>
      <c r="AN58" s="356">
        <v>38580</v>
      </c>
      <c r="AO58" s="357"/>
      <c r="AP58" s="357"/>
      <c r="AQ58" s="357"/>
      <c r="AR58" s="357"/>
      <c r="AS58" s="357"/>
      <c r="AT58" s="357"/>
      <c r="AU58" s="357"/>
      <c r="AV58" s="357"/>
    </row>
    <row r="59" spans="1:48" ht="6.75" customHeight="1" x14ac:dyDescent="0.2">
      <c r="AF59" s="72"/>
    </row>
    <row r="60" spans="1:48" x14ac:dyDescent="0.2">
      <c r="AF60" s="73"/>
    </row>
    <row r="61" spans="1:48" x14ac:dyDescent="0.2">
      <c r="AF61" s="73"/>
    </row>
    <row r="62" spans="1:48" x14ac:dyDescent="0.2">
      <c r="AF62" s="73"/>
    </row>
    <row r="63" spans="1:48" x14ac:dyDescent="0.2">
      <c r="AF63" s="73"/>
    </row>
    <row r="64" spans="1:48" x14ac:dyDescent="0.2">
      <c r="AF64" s="73"/>
    </row>
    <row r="65" spans="32:32" x14ac:dyDescent="0.2">
      <c r="AF65" s="73"/>
    </row>
    <row r="66" spans="32:32" x14ac:dyDescent="0.2">
      <c r="AF66" s="73"/>
    </row>
    <row r="67" spans="32:32" x14ac:dyDescent="0.2">
      <c r="AF67" s="73"/>
    </row>
  </sheetData>
  <sheetProtection sheet="1" objects="1" scenarios="1"/>
  <mergeCells count="351">
    <mergeCell ref="Z44:AB44"/>
    <mergeCell ref="AI44:AK44"/>
    <mergeCell ref="M49:O49"/>
    <mergeCell ref="AI45:AK46"/>
    <mergeCell ref="F39:H39"/>
    <mergeCell ref="F43:H44"/>
    <mergeCell ref="D45:D46"/>
    <mergeCell ref="O37:U37"/>
    <mergeCell ref="A38:D38"/>
    <mergeCell ref="O38:U38"/>
    <mergeCell ref="F41:H41"/>
    <mergeCell ref="Q40:Y40"/>
    <mergeCell ref="Q39:Y39"/>
    <mergeCell ref="O45:P46"/>
    <mergeCell ref="P49:Y49"/>
    <mergeCell ref="A49:D49"/>
    <mergeCell ref="K43:P44"/>
    <mergeCell ref="Q43:Y44"/>
    <mergeCell ref="K38:N38"/>
    <mergeCell ref="K39:P39"/>
    <mergeCell ref="F42:H42"/>
    <mergeCell ref="E38:H38"/>
    <mergeCell ref="A42:E42"/>
    <mergeCell ref="F40:H40"/>
    <mergeCell ref="AN58:AV58"/>
    <mergeCell ref="AK58:AM58"/>
    <mergeCell ref="AH49:AV49"/>
    <mergeCell ref="Z50:AG50"/>
    <mergeCell ref="AH50:AV50"/>
    <mergeCell ref="A51:AV51"/>
    <mergeCell ref="A50:E50"/>
    <mergeCell ref="F50:Y50"/>
    <mergeCell ref="A37:D37"/>
    <mergeCell ref="A40:E40"/>
    <mergeCell ref="K37:N37"/>
    <mergeCell ref="E48:Y48"/>
    <mergeCell ref="E45:F46"/>
    <mergeCell ref="G45:G46"/>
    <mergeCell ref="H45:N45"/>
    <mergeCell ref="Q45:Y46"/>
    <mergeCell ref="A41:E41"/>
    <mergeCell ref="A39:E39"/>
    <mergeCell ref="E49:L49"/>
    <mergeCell ref="A52:AV57"/>
    <mergeCell ref="Y58:AJ58"/>
    <mergeCell ref="A58:X58"/>
    <mergeCell ref="A43:E44"/>
    <mergeCell ref="AF44:AH44"/>
    <mergeCell ref="AP17:AS18"/>
    <mergeCell ref="AT31:AV32"/>
    <mergeCell ref="A29:B30"/>
    <mergeCell ref="C29:D30"/>
    <mergeCell ref="A35:B35"/>
    <mergeCell ref="A31:B32"/>
    <mergeCell ref="A33:B34"/>
    <mergeCell ref="C35:E35"/>
    <mergeCell ref="E29:F30"/>
    <mergeCell ref="C33:D34"/>
    <mergeCell ref="F35:Q35"/>
    <mergeCell ref="K33:L34"/>
    <mergeCell ref="G33:H34"/>
    <mergeCell ref="E33:F34"/>
    <mergeCell ref="C31:D32"/>
    <mergeCell ref="M33:O34"/>
    <mergeCell ref="AP23:AS24"/>
    <mergeCell ref="AP19:AS20"/>
    <mergeCell ref="AT21:AV22"/>
    <mergeCell ref="AT29:AV30"/>
    <mergeCell ref="AK35:AV35"/>
    <mergeCell ref="AD33:AF34"/>
    <mergeCell ref="AE35:AF35"/>
    <mergeCell ref="AB35:AD35"/>
    <mergeCell ref="AT13:AV14"/>
    <mergeCell ref="AT15:AV16"/>
    <mergeCell ref="AT17:AV18"/>
    <mergeCell ref="AT19:AV20"/>
    <mergeCell ref="AB15:AC16"/>
    <mergeCell ref="P31:Q32"/>
    <mergeCell ref="AB23:AC24"/>
    <mergeCell ref="AP27:AS28"/>
    <mergeCell ref="AJ25:AO26"/>
    <mergeCell ref="AT25:AV26"/>
    <mergeCell ref="AT27:AV28"/>
    <mergeCell ref="AD27:AF28"/>
    <mergeCell ref="AD29:AF30"/>
    <mergeCell ref="AD25:AF26"/>
    <mergeCell ref="AD21:AF22"/>
    <mergeCell ref="AD23:AF24"/>
    <mergeCell ref="AG21:AI22"/>
    <mergeCell ref="AJ27:AO28"/>
    <mergeCell ref="AP25:AS26"/>
    <mergeCell ref="AB21:AC22"/>
    <mergeCell ref="AG17:AI18"/>
    <mergeCell ref="AJ15:AO16"/>
    <mergeCell ref="AJ17:AO18"/>
    <mergeCell ref="AJ19:AO20"/>
    <mergeCell ref="M23:O24"/>
    <mergeCell ref="M25:O26"/>
    <mergeCell ref="M29:O30"/>
    <mergeCell ref="G27:H28"/>
    <mergeCell ref="K31:L32"/>
    <mergeCell ref="K27:L28"/>
    <mergeCell ref="M17:O18"/>
    <mergeCell ref="G29:H30"/>
    <mergeCell ref="G21:H22"/>
    <mergeCell ref="G23:H24"/>
    <mergeCell ref="G31:H32"/>
    <mergeCell ref="K29:L30"/>
    <mergeCell ref="M27:O28"/>
    <mergeCell ref="M19:O20"/>
    <mergeCell ref="G25:H26"/>
    <mergeCell ref="Z9:AA10"/>
    <mergeCell ref="E13:F14"/>
    <mergeCell ref="G13:H14"/>
    <mergeCell ref="Z11:AA12"/>
    <mergeCell ref="AB9:AC10"/>
    <mergeCell ref="AP9:AS10"/>
    <mergeCell ref="AD9:AF10"/>
    <mergeCell ref="AJ9:AO10"/>
    <mergeCell ref="AP11:AS12"/>
    <mergeCell ref="AJ11:AO12"/>
    <mergeCell ref="AB13:AC14"/>
    <mergeCell ref="AB11:AC12"/>
    <mergeCell ref="Z13:AA14"/>
    <mergeCell ref="U11:Y12"/>
    <mergeCell ref="U13:Y14"/>
    <mergeCell ref="AJ13:AO14"/>
    <mergeCell ref="AG9:AI10"/>
    <mergeCell ref="AP13:AS14"/>
    <mergeCell ref="AG13:AI14"/>
    <mergeCell ref="AD13:AF14"/>
    <mergeCell ref="M15:O16"/>
    <mergeCell ref="P15:Q16"/>
    <mergeCell ref="U17:Y18"/>
    <mergeCell ref="U19:Y20"/>
    <mergeCell ref="A21:B22"/>
    <mergeCell ref="C11:D12"/>
    <mergeCell ref="P11:Q12"/>
    <mergeCell ref="A11:B12"/>
    <mergeCell ref="M13:O14"/>
    <mergeCell ref="E11:F12"/>
    <mergeCell ref="K13:L14"/>
    <mergeCell ref="M11:O12"/>
    <mergeCell ref="C13:D14"/>
    <mergeCell ref="K11:L12"/>
    <mergeCell ref="A13:B14"/>
    <mergeCell ref="G11:H12"/>
    <mergeCell ref="P13:Q14"/>
    <mergeCell ref="P19:Q20"/>
    <mergeCell ref="C25:D26"/>
    <mergeCell ref="A15:B16"/>
    <mergeCell ref="C15:D16"/>
    <mergeCell ref="U15:Y16"/>
    <mergeCell ref="G15:H16"/>
    <mergeCell ref="A27:B28"/>
    <mergeCell ref="C23:D24"/>
    <mergeCell ref="A25:B26"/>
    <mergeCell ref="C27:D28"/>
    <mergeCell ref="E25:F26"/>
    <mergeCell ref="E27:F28"/>
    <mergeCell ref="K15:L16"/>
    <mergeCell ref="P25:Q26"/>
    <mergeCell ref="P27:Q28"/>
    <mergeCell ref="U27:Y28"/>
    <mergeCell ref="U23:Y24"/>
    <mergeCell ref="P23:Q24"/>
    <mergeCell ref="G17:H18"/>
    <mergeCell ref="E15:F16"/>
    <mergeCell ref="K17:L18"/>
    <mergeCell ref="G19:H20"/>
    <mergeCell ref="E21:F22"/>
    <mergeCell ref="E19:F20"/>
    <mergeCell ref="K19:L20"/>
    <mergeCell ref="AT8:AV8"/>
    <mergeCell ref="AT9:AV10"/>
    <mergeCell ref="AG11:AI12"/>
    <mergeCell ref="AD11:AF12"/>
    <mergeCell ref="AT11:AV12"/>
    <mergeCell ref="A8:AS8"/>
    <mergeCell ref="C21:D22"/>
    <mergeCell ref="U33:Y34"/>
    <mergeCell ref="K21:L22"/>
    <mergeCell ref="U21:Y22"/>
    <mergeCell ref="P21:Q22"/>
    <mergeCell ref="K23:L24"/>
    <mergeCell ref="K25:L26"/>
    <mergeCell ref="M31:O32"/>
    <mergeCell ref="P33:Q34"/>
    <mergeCell ref="M21:O22"/>
    <mergeCell ref="E23:F24"/>
    <mergeCell ref="A17:B18"/>
    <mergeCell ref="C19:D20"/>
    <mergeCell ref="A19:B20"/>
    <mergeCell ref="C17:D18"/>
    <mergeCell ref="E31:F32"/>
    <mergeCell ref="A23:B24"/>
    <mergeCell ref="E17:F18"/>
    <mergeCell ref="A1:AV1"/>
    <mergeCell ref="A4:F4"/>
    <mergeCell ref="D5:L5"/>
    <mergeCell ref="M4:Q4"/>
    <mergeCell ref="O5:Z5"/>
    <mergeCell ref="A2:B2"/>
    <mergeCell ref="U4:Z4"/>
    <mergeCell ref="A5:C5"/>
    <mergeCell ref="M5:N5"/>
    <mergeCell ref="G4:L4"/>
    <mergeCell ref="AL3:AV3"/>
    <mergeCell ref="AA3:AK3"/>
    <mergeCell ref="AE4:AI4"/>
    <mergeCell ref="C2:G2"/>
    <mergeCell ref="H2:X2"/>
    <mergeCell ref="Y2:AD2"/>
    <mergeCell ref="AA5:AH5"/>
    <mergeCell ref="AG19:AI20"/>
    <mergeCell ref="AG15:AI16"/>
    <mergeCell ref="AG27:AI28"/>
    <mergeCell ref="Z19:AA20"/>
    <mergeCell ref="P17:Q18"/>
    <mergeCell ref="AB19:AC20"/>
    <mergeCell ref="Z27:AA28"/>
    <mergeCell ref="AD31:AF32"/>
    <mergeCell ref="AB31:AC32"/>
    <mergeCell ref="AG31:AI32"/>
    <mergeCell ref="U25:Y26"/>
    <mergeCell ref="U31:Y32"/>
    <mergeCell ref="AB25:AC26"/>
    <mergeCell ref="AB29:AC30"/>
    <mergeCell ref="Z25:AA26"/>
    <mergeCell ref="AG29:AI30"/>
    <mergeCell ref="P29:Q30"/>
    <mergeCell ref="U29:Y30"/>
    <mergeCell ref="AB17:AC18"/>
    <mergeCell ref="Z17:AA18"/>
    <mergeCell ref="Z21:AA22"/>
    <mergeCell ref="Z29:AA30"/>
    <mergeCell ref="Z15:AA16"/>
    <mergeCell ref="AD15:AF16"/>
    <mergeCell ref="AD17:AF18"/>
    <mergeCell ref="AD19:AF20"/>
    <mergeCell ref="AC45:AE46"/>
    <mergeCell ref="X36:AR36"/>
    <mergeCell ref="AA4:AD4"/>
    <mergeCell ref="AN4:AV4"/>
    <mergeCell ref="AJ4:AM4"/>
    <mergeCell ref="E3:G3"/>
    <mergeCell ref="O3:U3"/>
    <mergeCell ref="H3:N3"/>
    <mergeCell ref="E10:F10"/>
    <mergeCell ref="M10:O10"/>
    <mergeCell ref="P10:Q10"/>
    <mergeCell ref="M9:Q9"/>
    <mergeCell ref="A6:X6"/>
    <mergeCell ref="A7:O7"/>
    <mergeCell ref="P7:X7"/>
    <mergeCell ref="A9:B10"/>
    <mergeCell ref="C10:D10"/>
    <mergeCell ref="C9:F9"/>
    <mergeCell ref="AP31:AS32"/>
    <mergeCell ref="AP29:AS30"/>
    <mergeCell ref="AP33:AS34"/>
    <mergeCell ref="AI5:AV5"/>
    <mergeCell ref="AI6:AJ7"/>
    <mergeCell ref="AR43:AS43"/>
    <mergeCell ref="AT43:AV44"/>
    <mergeCell ref="AL44:AN44"/>
    <mergeCell ref="AO44:AQ44"/>
    <mergeCell ref="AR44:AS44"/>
    <mergeCell ref="AI43:AK43"/>
    <mergeCell ref="A48:D48"/>
    <mergeCell ref="A45:C45"/>
    <mergeCell ref="Z48:AB48"/>
    <mergeCell ref="AC48:AD48"/>
    <mergeCell ref="AE48:AI48"/>
    <mergeCell ref="Z43:AB43"/>
    <mergeCell ref="A47:AV47"/>
    <mergeCell ref="AC44:AE44"/>
    <mergeCell ref="AO43:AQ43"/>
    <mergeCell ref="A46:C46"/>
    <mergeCell ref="H46:N46"/>
    <mergeCell ref="AF45:AH46"/>
    <mergeCell ref="AJ48:AV48"/>
    <mergeCell ref="AT45:AV46"/>
    <mergeCell ref="AR45:AS46"/>
    <mergeCell ref="AL45:AN46"/>
    <mergeCell ref="AO45:AQ46"/>
    <mergeCell ref="Z45:AB46"/>
    <mergeCell ref="AC43:AE43"/>
    <mergeCell ref="AF43:AH43"/>
    <mergeCell ref="A3:D3"/>
    <mergeCell ref="AE38:AH38"/>
    <mergeCell ref="AI38:AN38"/>
    <mergeCell ref="AL43:AN43"/>
    <mergeCell ref="K36:U36"/>
    <mergeCell ref="A36:H36"/>
    <mergeCell ref="E37:H37"/>
    <mergeCell ref="K42:P42"/>
    <mergeCell ref="Q42:Y42"/>
    <mergeCell ref="Z41:AB42"/>
    <mergeCell ref="AC41:AV42"/>
    <mergeCell ref="G9:L10"/>
    <mergeCell ref="U9:Y10"/>
    <mergeCell ref="AK7:AN7"/>
    <mergeCell ref="AO7:AP7"/>
    <mergeCell ref="AT7:AV7"/>
    <mergeCell ref="AQ7:AS7"/>
    <mergeCell ref="AQ6:AS6"/>
    <mergeCell ref="AT6:AV6"/>
    <mergeCell ref="K41:P41"/>
    <mergeCell ref="Q41:Y41"/>
    <mergeCell ref="Z39:AV39"/>
    <mergeCell ref="Z40:AV40"/>
    <mergeCell ref="K40:P40"/>
    <mergeCell ref="AL2:AV2"/>
    <mergeCell ref="X37:AA37"/>
    <mergeCell ref="AS38:AV38"/>
    <mergeCell ref="AS36:AV37"/>
    <mergeCell ref="AT33:AV34"/>
    <mergeCell ref="AC6:AH6"/>
    <mergeCell ref="Y7:AB7"/>
    <mergeCell ref="AC7:AH7"/>
    <mergeCell ref="AO37:AR37"/>
    <mergeCell ref="AO6:AP6"/>
    <mergeCell ref="AE2:AK2"/>
    <mergeCell ref="Y3:Z3"/>
    <mergeCell ref="AK6:AN6"/>
    <mergeCell ref="AT23:AV24"/>
    <mergeCell ref="AJ21:AO22"/>
    <mergeCell ref="AP21:AS22"/>
    <mergeCell ref="Y6:AB6"/>
    <mergeCell ref="AE37:AH37"/>
    <mergeCell ref="AI37:AN37"/>
    <mergeCell ref="AP15:AS16"/>
    <mergeCell ref="Z23:AA24"/>
    <mergeCell ref="Z31:AA32"/>
    <mergeCell ref="AJ23:AO24"/>
    <mergeCell ref="AJ29:AO30"/>
    <mergeCell ref="AG25:AI26"/>
    <mergeCell ref="AG23:AI24"/>
    <mergeCell ref="AJ33:AO34"/>
    <mergeCell ref="AB27:AC28"/>
    <mergeCell ref="AO38:AR38"/>
    <mergeCell ref="X38:AA38"/>
    <mergeCell ref="AB38:AD38"/>
    <mergeCell ref="AJ31:AO32"/>
    <mergeCell ref="AG35:AJ35"/>
    <mergeCell ref="U35:Y35"/>
    <mergeCell ref="AB33:AC34"/>
    <mergeCell ref="Z35:AA35"/>
    <mergeCell ref="AG33:AI34"/>
    <mergeCell ref="Z33:AA34"/>
  </mergeCells>
  <phoneticPr fontId="0" type="noConversion"/>
  <printOptions horizontalCentered="1" verticalCentered="1"/>
  <pageMargins left="0" right="0" top="0" bottom="0" header="0" footer="0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V84"/>
  <sheetViews>
    <sheetView showGridLines="0" showRowColHeaders="0" workbookViewId="0">
      <selection sqref="A1:Q1"/>
    </sheetView>
  </sheetViews>
  <sheetFormatPr defaultRowHeight="12.75" x14ac:dyDescent="0.2"/>
  <cols>
    <col min="1" max="21" width="4.7109375" style="165" customWidth="1"/>
    <col min="22" max="22" width="6.7109375" style="165" customWidth="1"/>
    <col min="23" max="56" width="4.7109375" style="165" customWidth="1"/>
    <col min="57" max="113" width="2.7109375" style="165" customWidth="1"/>
    <col min="114" max="16384" width="9.140625" style="165"/>
  </cols>
  <sheetData>
    <row r="1" spans="1:47" ht="33" customHeight="1" x14ac:dyDescent="0.2">
      <c r="A1" s="966" t="s">
        <v>77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967"/>
      <c r="P1" s="967"/>
      <c r="Q1" s="967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40"/>
      <c r="AS1" s="40"/>
      <c r="AT1" s="38"/>
      <c r="AU1" s="38"/>
    </row>
    <row r="2" spans="1:47" s="170" customFormat="1" ht="15" customHeight="1" x14ac:dyDescent="0.2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  <c r="K2" s="35"/>
      <c r="L2" s="229"/>
      <c r="M2" s="49"/>
      <c r="N2" s="44"/>
      <c r="O2" s="44"/>
      <c r="P2" s="49"/>
      <c r="Q2" s="44"/>
      <c r="R2" s="166"/>
      <c r="S2" s="47"/>
      <c r="T2" s="47"/>
      <c r="U2" s="37"/>
      <c r="V2" s="37"/>
      <c r="W2" s="37"/>
      <c r="X2" s="37"/>
      <c r="Y2" s="37"/>
      <c r="Z2" s="36"/>
      <c r="AA2" s="40"/>
      <c r="AB2" s="36"/>
      <c r="AC2" s="36"/>
      <c r="AD2" s="36"/>
      <c r="AE2" s="48"/>
      <c r="AF2" s="44"/>
      <c r="AG2" s="44"/>
      <c r="AH2" s="44"/>
      <c r="AI2" s="48"/>
      <c r="AJ2" s="44"/>
      <c r="AK2" s="44"/>
      <c r="AL2" s="35"/>
      <c r="AM2" s="40"/>
      <c r="AN2" s="40"/>
      <c r="AO2" s="40"/>
      <c r="AP2" s="40"/>
      <c r="AQ2" s="35"/>
      <c r="AR2" s="40"/>
      <c r="AS2" s="40"/>
      <c r="AT2" s="167"/>
      <c r="AU2" s="167"/>
    </row>
    <row r="3" spans="1:47" s="170" customFormat="1" ht="15" customHeight="1" x14ac:dyDescent="0.25">
      <c r="A3" s="61" t="s">
        <v>79</v>
      </c>
      <c r="B3" s="61"/>
      <c r="C3" s="61"/>
      <c r="D3" s="61"/>
      <c r="E3" s="61"/>
      <c r="F3" s="61"/>
      <c r="G3" s="61"/>
      <c r="H3" s="61"/>
      <c r="I3" s="61"/>
      <c r="J3" s="61"/>
      <c r="K3" s="229"/>
      <c r="L3" s="229"/>
      <c r="M3" s="44"/>
      <c r="N3" s="44"/>
      <c r="O3" s="44"/>
      <c r="P3" s="44"/>
      <c r="Q3" s="44"/>
      <c r="R3" s="166"/>
      <c r="S3" s="49"/>
      <c r="T3" s="36"/>
      <c r="U3" s="37"/>
      <c r="V3" s="37"/>
      <c r="W3" s="37"/>
      <c r="X3" s="37"/>
      <c r="Y3" s="37"/>
      <c r="Z3" s="40"/>
      <c r="AA3" s="40"/>
      <c r="AB3" s="36"/>
      <c r="AC3" s="36"/>
      <c r="AD3" s="36"/>
      <c r="AE3" s="44"/>
      <c r="AF3" s="44"/>
      <c r="AG3" s="44"/>
      <c r="AH3" s="44"/>
      <c r="AI3" s="44"/>
      <c r="AJ3" s="44"/>
      <c r="AK3" s="44"/>
      <c r="AL3" s="40"/>
      <c r="AM3" s="40"/>
      <c r="AN3" s="40"/>
      <c r="AO3" s="40"/>
      <c r="AP3" s="40"/>
      <c r="AQ3" s="40"/>
      <c r="AR3" s="40"/>
      <c r="AS3" s="40"/>
      <c r="AT3" s="167"/>
      <c r="AU3" s="167"/>
    </row>
    <row r="4" spans="1:47" ht="15" customHeight="1" x14ac:dyDescent="0.25">
      <c r="A4" s="61" t="s">
        <v>80</v>
      </c>
      <c r="B4" s="61"/>
      <c r="C4" s="61"/>
      <c r="D4" s="61"/>
      <c r="E4" s="61"/>
      <c r="F4" s="61"/>
      <c r="G4" s="61"/>
      <c r="H4" s="61"/>
      <c r="I4" s="61"/>
      <c r="J4" s="61"/>
      <c r="K4" s="35"/>
      <c r="L4" s="229"/>
      <c r="M4" s="49"/>
      <c r="N4" s="44"/>
      <c r="O4" s="44"/>
      <c r="P4" s="49"/>
      <c r="Q4" s="44"/>
      <c r="R4" s="166"/>
      <c r="S4" s="50"/>
      <c r="T4" s="47"/>
      <c r="U4" s="37"/>
      <c r="V4" s="37"/>
      <c r="W4" s="37"/>
      <c r="X4" s="37"/>
      <c r="Y4" s="37"/>
      <c r="Z4" s="36"/>
      <c r="AA4" s="36"/>
      <c r="AB4" s="36"/>
      <c r="AC4" s="36"/>
      <c r="AD4" s="36"/>
      <c r="AE4" s="48"/>
      <c r="AF4" s="48"/>
      <c r="AG4" s="40"/>
      <c r="AH4" s="40"/>
      <c r="AI4" s="48"/>
      <c r="AJ4" s="48"/>
      <c r="AK4" s="48"/>
      <c r="AL4" s="35"/>
      <c r="AM4" s="40"/>
      <c r="AN4" s="40"/>
      <c r="AO4" s="40"/>
      <c r="AP4" s="40"/>
      <c r="AQ4" s="35"/>
      <c r="AR4" s="40"/>
      <c r="AS4" s="40"/>
      <c r="AT4" s="38"/>
      <c r="AU4" s="38"/>
    </row>
    <row r="5" spans="1:47" ht="15" customHeight="1" x14ac:dyDescent="0.3">
      <c r="A5" s="61" t="s">
        <v>81</v>
      </c>
      <c r="B5" s="61"/>
      <c r="C5" s="61"/>
      <c r="D5" s="61"/>
      <c r="E5" s="61"/>
      <c r="F5" s="61"/>
      <c r="G5" s="61"/>
      <c r="H5" s="61"/>
      <c r="I5" s="61"/>
      <c r="J5" s="61"/>
      <c r="K5" s="229"/>
      <c r="L5" s="229"/>
      <c r="M5" s="44"/>
      <c r="N5" s="44"/>
      <c r="O5" s="44"/>
      <c r="P5" s="44"/>
      <c r="Q5" s="44"/>
      <c r="R5" s="166"/>
      <c r="S5" s="49"/>
      <c r="T5" s="49"/>
      <c r="U5" s="37"/>
      <c r="V5" s="37"/>
      <c r="W5" s="37"/>
      <c r="X5" s="37"/>
      <c r="Y5" s="37"/>
      <c r="Z5" s="36"/>
      <c r="AA5" s="36"/>
      <c r="AB5" s="36"/>
      <c r="AC5" s="36"/>
      <c r="AD5" s="36"/>
      <c r="AE5" s="40"/>
      <c r="AF5" s="40"/>
      <c r="AG5" s="40"/>
      <c r="AH5" s="40"/>
      <c r="AI5" s="48"/>
      <c r="AJ5" s="48"/>
      <c r="AK5" s="48"/>
      <c r="AL5" s="40"/>
      <c r="AM5" s="40"/>
      <c r="AN5" s="40"/>
      <c r="AO5" s="40"/>
      <c r="AP5" s="40"/>
      <c r="AQ5" s="40"/>
      <c r="AR5" s="40"/>
      <c r="AS5" s="40"/>
      <c r="AT5" s="38"/>
      <c r="AU5" s="38"/>
    </row>
    <row r="6" spans="1:47" ht="15" customHeight="1" x14ac:dyDescent="0.25">
      <c r="A6" s="61" t="s">
        <v>82</v>
      </c>
      <c r="B6" s="61"/>
      <c r="C6" s="61"/>
      <c r="D6" s="61"/>
      <c r="E6" s="61"/>
      <c r="F6" s="61"/>
      <c r="G6" s="61"/>
      <c r="H6" s="61"/>
      <c r="I6" s="61"/>
      <c r="J6" s="61"/>
      <c r="K6" s="35"/>
      <c r="L6" s="229"/>
      <c r="M6" s="49"/>
      <c r="N6" s="44"/>
      <c r="O6" s="44"/>
      <c r="P6" s="49"/>
      <c r="Q6" s="44"/>
      <c r="R6" s="166"/>
      <c r="S6" s="47"/>
      <c r="T6" s="47"/>
      <c r="U6" s="37"/>
      <c r="V6" s="37"/>
      <c r="W6" s="37"/>
      <c r="X6" s="37"/>
      <c r="Y6" s="37"/>
      <c r="Z6" s="36"/>
      <c r="AA6" s="36"/>
      <c r="AB6" s="36"/>
      <c r="AC6" s="36"/>
      <c r="AD6" s="36"/>
      <c r="AE6" s="48"/>
      <c r="AF6" s="48"/>
      <c r="AG6" s="40"/>
      <c r="AH6" s="40"/>
      <c r="AI6" s="48"/>
      <c r="AJ6" s="48"/>
      <c r="AK6" s="48"/>
      <c r="AL6" s="35"/>
      <c r="AM6" s="40"/>
      <c r="AN6" s="40"/>
      <c r="AO6" s="40"/>
      <c r="AP6" s="40"/>
      <c r="AQ6" s="35"/>
      <c r="AR6" s="40"/>
      <c r="AS6" s="40"/>
      <c r="AT6" s="38"/>
      <c r="AU6" s="38"/>
    </row>
    <row r="7" spans="1:47" ht="15" customHeight="1" x14ac:dyDescent="0.2">
      <c r="A7" s="61" t="s">
        <v>83</v>
      </c>
      <c r="B7" s="61"/>
      <c r="C7" s="61"/>
      <c r="D7" s="61"/>
      <c r="E7" s="61"/>
      <c r="F7" s="61"/>
      <c r="G7" s="61"/>
      <c r="H7" s="61"/>
      <c r="I7" s="61"/>
      <c r="J7" s="61"/>
      <c r="K7" s="229"/>
      <c r="L7" s="229"/>
      <c r="M7" s="44"/>
      <c r="N7" s="44"/>
      <c r="O7" s="44"/>
      <c r="P7" s="44"/>
      <c r="Q7" s="44"/>
      <c r="R7" s="166"/>
      <c r="S7" s="49"/>
      <c r="T7" s="49"/>
      <c r="U7" s="37"/>
      <c r="V7" s="37"/>
      <c r="W7" s="37"/>
      <c r="X7" s="37"/>
      <c r="Y7" s="37"/>
      <c r="Z7" s="36"/>
      <c r="AA7" s="36"/>
      <c r="AB7" s="36"/>
      <c r="AC7" s="36"/>
      <c r="AD7" s="36"/>
      <c r="AE7" s="40"/>
      <c r="AF7" s="40"/>
      <c r="AG7" s="40"/>
      <c r="AH7" s="40"/>
      <c r="AI7" s="48"/>
      <c r="AJ7" s="48"/>
      <c r="AK7" s="48"/>
      <c r="AL7" s="40"/>
      <c r="AM7" s="40"/>
      <c r="AN7" s="40"/>
      <c r="AO7" s="40"/>
      <c r="AP7" s="40"/>
      <c r="AQ7" s="40"/>
      <c r="AR7" s="40"/>
      <c r="AS7" s="40"/>
      <c r="AT7" s="38"/>
      <c r="AU7" s="38"/>
    </row>
    <row r="8" spans="1:47" ht="15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35"/>
      <c r="L8" s="229"/>
      <c r="M8" s="49"/>
      <c r="N8" s="44"/>
      <c r="O8" s="44"/>
      <c r="P8" s="49"/>
      <c r="Q8" s="44"/>
      <c r="R8" s="166"/>
      <c r="S8" s="47"/>
      <c r="T8" s="47"/>
      <c r="U8" s="51"/>
      <c r="V8" s="44"/>
      <c r="W8" s="44"/>
      <c r="X8" s="44"/>
      <c r="Y8" s="44"/>
      <c r="Z8" s="36"/>
      <c r="AA8" s="44"/>
      <c r="AB8" s="36"/>
      <c r="AC8" s="44"/>
      <c r="AD8" s="44"/>
      <c r="AE8" s="48"/>
      <c r="AF8" s="48"/>
      <c r="AG8" s="40"/>
      <c r="AH8" s="40"/>
      <c r="AI8" s="48"/>
      <c r="AJ8" s="44"/>
      <c r="AK8" s="44"/>
      <c r="AL8" s="35"/>
      <c r="AM8" s="44"/>
      <c r="AN8" s="44"/>
      <c r="AO8" s="44"/>
      <c r="AP8" s="44"/>
      <c r="AQ8" s="35"/>
      <c r="AR8" s="44"/>
      <c r="AS8" s="44"/>
      <c r="AT8" s="38"/>
      <c r="AU8" s="38"/>
    </row>
    <row r="9" spans="1:47" ht="15" customHeight="1" x14ac:dyDescent="0.25">
      <c r="A9" s="60" t="s">
        <v>359</v>
      </c>
      <c r="B9" s="61"/>
      <c r="C9" s="61"/>
      <c r="D9" s="61"/>
      <c r="E9" s="61"/>
      <c r="F9" s="61"/>
      <c r="G9" s="61"/>
      <c r="H9" s="61"/>
      <c r="I9" s="61"/>
      <c r="J9" s="61"/>
      <c r="K9" s="229"/>
      <c r="L9" s="229"/>
      <c r="M9" s="44"/>
      <c r="N9" s="44"/>
      <c r="O9" s="44"/>
      <c r="P9" s="44"/>
      <c r="Q9" s="44"/>
      <c r="R9" s="166"/>
      <c r="S9" s="49"/>
      <c r="T9" s="49"/>
      <c r="U9" s="44"/>
      <c r="V9" s="44"/>
      <c r="W9" s="44"/>
      <c r="X9" s="44"/>
      <c r="Y9" s="44"/>
      <c r="Z9" s="44"/>
      <c r="AA9" s="44"/>
      <c r="AB9" s="44"/>
      <c r="AC9" s="44"/>
      <c r="AD9" s="44"/>
      <c r="AE9" s="40"/>
      <c r="AF9" s="40"/>
      <c r="AG9" s="40"/>
      <c r="AH9" s="40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38"/>
      <c r="AU9" s="38"/>
    </row>
    <row r="10" spans="1:47" ht="15" customHeight="1" x14ac:dyDescent="0.25">
      <c r="A10" s="61" t="s">
        <v>79</v>
      </c>
      <c r="B10" s="61"/>
      <c r="C10" s="61"/>
      <c r="D10" s="61"/>
      <c r="E10" s="61"/>
      <c r="F10" s="61"/>
      <c r="G10" s="61"/>
      <c r="H10" s="61"/>
      <c r="I10" s="61"/>
      <c r="J10" s="61"/>
      <c r="K10" s="35"/>
      <c r="L10" s="229"/>
      <c r="M10" s="49"/>
      <c r="N10" s="44"/>
      <c r="O10" s="44"/>
      <c r="P10" s="49"/>
      <c r="Q10" s="44"/>
      <c r="R10" s="166"/>
      <c r="S10" s="50"/>
      <c r="T10" s="47"/>
      <c r="U10" s="51"/>
      <c r="V10" s="44"/>
      <c r="W10" s="44"/>
      <c r="X10" s="44"/>
      <c r="Y10" s="44"/>
      <c r="Z10" s="36"/>
      <c r="AA10" s="44"/>
      <c r="AB10" s="36"/>
      <c r="AC10" s="44"/>
      <c r="AD10" s="44"/>
      <c r="AE10" s="48"/>
      <c r="AF10" s="48"/>
      <c r="AG10" s="40"/>
      <c r="AH10" s="40"/>
      <c r="AI10" s="48"/>
      <c r="AJ10" s="44"/>
      <c r="AK10" s="44"/>
      <c r="AL10" s="35"/>
      <c r="AM10" s="44"/>
      <c r="AN10" s="44"/>
      <c r="AO10" s="44"/>
      <c r="AP10" s="44"/>
      <c r="AQ10" s="35"/>
      <c r="AR10" s="44"/>
      <c r="AS10" s="44"/>
      <c r="AT10" s="38"/>
      <c r="AU10" s="38"/>
    </row>
    <row r="11" spans="1:47" ht="15" customHeight="1" x14ac:dyDescent="0.25">
      <c r="A11" s="61" t="s">
        <v>357</v>
      </c>
      <c r="B11" s="61"/>
      <c r="C11" s="61"/>
      <c r="D11" s="61"/>
      <c r="E11" s="61"/>
      <c r="F11" s="61"/>
      <c r="G11" s="61"/>
      <c r="H11" s="61"/>
      <c r="I11" s="61"/>
      <c r="J11" s="61"/>
      <c r="K11" s="229"/>
      <c r="L11" s="229"/>
      <c r="M11" s="44"/>
      <c r="N11" s="44"/>
      <c r="O11" s="44"/>
      <c r="P11" s="44"/>
      <c r="Q11" s="44"/>
      <c r="R11" s="166"/>
      <c r="S11" s="49"/>
      <c r="T11" s="49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0"/>
      <c r="AF11" s="40"/>
      <c r="AG11" s="40"/>
      <c r="AH11" s="40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8"/>
      <c r="AU11" s="38"/>
    </row>
    <row r="12" spans="1:47" ht="15" customHeight="1" x14ac:dyDescent="0.25">
      <c r="A12" s="61" t="s">
        <v>356</v>
      </c>
      <c r="B12" s="61"/>
      <c r="C12" s="61"/>
      <c r="D12" s="61"/>
      <c r="E12" s="61"/>
      <c r="F12" s="61"/>
      <c r="G12" s="61"/>
      <c r="H12" s="61"/>
      <c r="I12" s="61"/>
      <c r="J12" s="61"/>
      <c r="K12" s="229"/>
      <c r="L12" s="229"/>
      <c r="M12" s="44"/>
      <c r="N12" s="44"/>
      <c r="O12" s="44"/>
      <c r="P12" s="44"/>
      <c r="Q12" s="44"/>
      <c r="R12" s="166"/>
      <c r="S12" s="49"/>
      <c r="T12" s="49"/>
      <c r="U12" s="37"/>
      <c r="V12" s="37"/>
      <c r="W12" s="37"/>
      <c r="X12" s="37"/>
      <c r="Y12" s="37"/>
      <c r="Z12" s="36"/>
      <c r="AA12" s="36"/>
      <c r="AB12" s="36"/>
      <c r="AC12" s="36"/>
      <c r="AD12" s="36"/>
      <c r="AE12" s="40"/>
      <c r="AF12" s="40"/>
      <c r="AG12" s="40"/>
      <c r="AH12" s="40"/>
      <c r="AI12" s="40"/>
      <c r="AJ12" s="40"/>
      <c r="AK12" s="40"/>
      <c r="AL12" s="35"/>
      <c r="AM12" s="35"/>
      <c r="AN12" s="35"/>
      <c r="AO12" s="35"/>
      <c r="AP12" s="35"/>
      <c r="AQ12" s="35"/>
      <c r="AR12" s="35"/>
      <c r="AS12" s="35"/>
      <c r="AT12" s="38"/>
      <c r="AU12" s="38"/>
    </row>
    <row r="13" spans="1:47" ht="15" customHeight="1" x14ac:dyDescent="0.2">
      <c r="A13" s="61" t="s">
        <v>358</v>
      </c>
      <c r="B13" s="61"/>
      <c r="C13" s="61"/>
      <c r="D13" s="61"/>
      <c r="E13" s="61"/>
      <c r="F13" s="61"/>
      <c r="G13" s="61"/>
      <c r="H13" s="61"/>
      <c r="I13" s="61"/>
      <c r="J13" s="61"/>
      <c r="K13" s="229"/>
      <c r="L13" s="229"/>
      <c r="M13" s="44"/>
      <c r="N13" s="44"/>
      <c r="O13" s="44"/>
      <c r="P13" s="44"/>
      <c r="Q13" s="44"/>
      <c r="R13" s="166"/>
      <c r="S13" s="49"/>
      <c r="T13" s="49"/>
      <c r="U13" s="37"/>
      <c r="V13" s="37"/>
      <c r="W13" s="37"/>
      <c r="X13" s="37"/>
      <c r="Y13" s="37"/>
      <c r="Z13" s="36"/>
      <c r="AA13" s="36"/>
      <c r="AB13" s="36"/>
      <c r="AC13" s="36"/>
      <c r="AD13" s="36"/>
      <c r="AE13" s="40"/>
      <c r="AF13" s="40"/>
      <c r="AG13" s="40"/>
      <c r="AH13" s="40"/>
      <c r="AI13" s="48"/>
      <c r="AJ13" s="48"/>
      <c r="AK13" s="48"/>
      <c r="AL13" s="35"/>
      <c r="AM13" s="35"/>
      <c r="AN13" s="35"/>
      <c r="AO13" s="35"/>
      <c r="AP13" s="35"/>
      <c r="AQ13" s="35"/>
      <c r="AR13" s="35"/>
      <c r="AS13" s="35"/>
      <c r="AT13" s="38"/>
      <c r="AU13" s="38"/>
    </row>
    <row r="14" spans="1:47" ht="15" customHeigh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229"/>
      <c r="L14" s="229"/>
      <c r="M14" s="44"/>
      <c r="N14" s="44"/>
      <c r="O14" s="44"/>
      <c r="P14" s="44"/>
      <c r="Q14" s="44"/>
      <c r="R14" s="166"/>
      <c r="S14" s="49"/>
      <c r="T14" s="49"/>
      <c r="U14" s="37"/>
      <c r="V14" s="37"/>
      <c r="W14" s="37"/>
      <c r="X14" s="37"/>
      <c r="Y14" s="37"/>
      <c r="Z14" s="36"/>
      <c r="AA14" s="36"/>
      <c r="AB14" s="36"/>
      <c r="AC14" s="36"/>
      <c r="AD14" s="36"/>
      <c r="AE14" s="40"/>
      <c r="AF14" s="40"/>
      <c r="AG14" s="40"/>
      <c r="AH14" s="40"/>
      <c r="AI14" s="48"/>
      <c r="AJ14" s="48"/>
      <c r="AK14" s="48"/>
      <c r="AL14" s="35"/>
      <c r="AM14" s="35"/>
      <c r="AN14" s="35"/>
      <c r="AO14" s="35"/>
      <c r="AP14" s="35"/>
      <c r="AQ14" s="35"/>
      <c r="AR14" s="35"/>
      <c r="AS14" s="35"/>
      <c r="AT14" s="38"/>
      <c r="AU14" s="38"/>
    </row>
    <row r="15" spans="1:47" ht="15" customHeight="1" x14ac:dyDescent="0.25">
      <c r="A15" s="60" t="s">
        <v>84</v>
      </c>
      <c r="B15" s="61"/>
      <c r="C15" s="61"/>
      <c r="D15" s="61"/>
      <c r="E15" s="61"/>
      <c r="F15" s="61"/>
      <c r="G15" s="61"/>
      <c r="H15" s="61"/>
      <c r="I15" s="61"/>
      <c r="J15" s="61"/>
      <c r="K15" s="229"/>
      <c r="L15" s="229"/>
      <c r="M15" s="44"/>
      <c r="N15" s="44"/>
      <c r="O15" s="44"/>
      <c r="P15" s="44"/>
      <c r="Q15" s="44"/>
      <c r="R15" s="166"/>
      <c r="S15" s="49"/>
      <c r="T15" s="49"/>
      <c r="U15" s="44"/>
      <c r="V15" s="37"/>
      <c r="W15" s="37"/>
      <c r="X15" s="52"/>
      <c r="Y15" s="52"/>
      <c r="Z15" s="36"/>
      <c r="AA15" s="36"/>
      <c r="AB15" s="36"/>
      <c r="AC15" s="36"/>
      <c r="AD15" s="36"/>
      <c r="AE15" s="48"/>
      <c r="AF15" s="48"/>
      <c r="AG15" s="40"/>
      <c r="AH15" s="40"/>
      <c r="AI15" s="48"/>
      <c r="AJ15" s="48"/>
      <c r="AK15" s="48"/>
      <c r="AL15" s="35"/>
      <c r="AM15" s="35"/>
      <c r="AN15" s="35"/>
      <c r="AO15" s="35"/>
      <c r="AP15" s="35"/>
      <c r="AQ15" s="35"/>
      <c r="AR15" s="35"/>
      <c r="AS15" s="35"/>
      <c r="AT15" s="38"/>
      <c r="AU15" s="38"/>
    </row>
    <row r="16" spans="1:47" ht="15" customHeight="1" x14ac:dyDescent="0.25">
      <c r="A16" s="61" t="s">
        <v>79</v>
      </c>
      <c r="B16" s="61"/>
      <c r="C16" s="61"/>
      <c r="D16" s="61"/>
      <c r="E16" s="61"/>
      <c r="F16" s="61"/>
      <c r="G16" s="61"/>
      <c r="H16" s="61"/>
      <c r="I16" s="61"/>
      <c r="J16" s="61"/>
      <c r="K16" s="35"/>
      <c r="L16" s="229"/>
      <c r="M16" s="49"/>
      <c r="N16" s="44"/>
      <c r="O16" s="44"/>
      <c r="P16" s="49"/>
      <c r="Q16" s="44"/>
      <c r="R16" s="166"/>
      <c r="S16" s="50"/>
      <c r="T16" s="47"/>
      <c r="U16" s="51"/>
      <c r="V16" s="52"/>
      <c r="W16" s="52"/>
      <c r="X16" s="52"/>
      <c r="Y16" s="52"/>
      <c r="Z16" s="36"/>
      <c r="AA16" s="36"/>
      <c r="AB16" s="36"/>
      <c r="AC16" s="36"/>
      <c r="AD16" s="36"/>
      <c r="AE16" s="40"/>
      <c r="AF16" s="40"/>
      <c r="AG16" s="40"/>
      <c r="AH16" s="40"/>
      <c r="AI16" s="48"/>
      <c r="AJ16" s="48"/>
      <c r="AK16" s="48"/>
      <c r="AL16" s="35"/>
      <c r="AM16" s="35"/>
      <c r="AN16" s="35"/>
      <c r="AO16" s="35"/>
      <c r="AP16" s="35"/>
      <c r="AQ16" s="35"/>
      <c r="AR16" s="35"/>
      <c r="AS16" s="35"/>
      <c r="AT16" s="38"/>
      <c r="AU16" s="38"/>
    </row>
    <row r="17" spans="1:48" ht="15" customHeight="1" x14ac:dyDescent="0.25">
      <c r="A17" s="61" t="s">
        <v>85</v>
      </c>
      <c r="B17" s="61"/>
      <c r="C17" s="61"/>
      <c r="D17" s="61"/>
      <c r="E17" s="61"/>
      <c r="F17" s="61"/>
      <c r="G17" s="61"/>
      <c r="H17" s="61"/>
      <c r="I17" s="61"/>
      <c r="J17" s="61"/>
      <c r="K17" s="229"/>
      <c r="L17" s="229"/>
      <c r="M17" s="44"/>
      <c r="N17" s="44"/>
      <c r="O17" s="44"/>
      <c r="P17" s="44"/>
      <c r="Q17" s="44"/>
      <c r="R17" s="166"/>
      <c r="S17" s="49"/>
      <c r="T17" s="49"/>
      <c r="U17" s="44"/>
      <c r="V17" s="37"/>
      <c r="W17" s="37"/>
      <c r="X17" s="52"/>
      <c r="Y17" s="52"/>
      <c r="Z17" s="36"/>
      <c r="AA17" s="36"/>
      <c r="AB17" s="36"/>
      <c r="AC17" s="36"/>
      <c r="AD17" s="36"/>
      <c r="AE17" s="48"/>
      <c r="AF17" s="48"/>
      <c r="AG17" s="40"/>
      <c r="AH17" s="40"/>
      <c r="AI17" s="48"/>
      <c r="AJ17" s="48"/>
      <c r="AK17" s="48"/>
      <c r="AL17" s="35"/>
      <c r="AM17" s="35"/>
      <c r="AN17" s="35"/>
      <c r="AO17" s="35"/>
      <c r="AP17" s="35"/>
      <c r="AQ17" s="35"/>
      <c r="AR17" s="35"/>
      <c r="AS17" s="35"/>
      <c r="AT17" s="38"/>
      <c r="AU17" s="38"/>
    </row>
    <row r="18" spans="1:48" ht="15" customHeight="1" x14ac:dyDescent="0.25">
      <c r="A18" s="61" t="s">
        <v>86</v>
      </c>
      <c r="B18" s="61"/>
      <c r="C18" s="61"/>
      <c r="D18" s="61"/>
      <c r="E18" s="61"/>
      <c r="F18" s="61"/>
      <c r="G18" s="61"/>
      <c r="H18" s="61"/>
      <c r="I18" s="61"/>
      <c r="J18" s="61"/>
      <c r="K18" s="35"/>
      <c r="L18" s="229"/>
      <c r="M18" s="49"/>
      <c r="N18" s="44"/>
      <c r="O18" s="44"/>
      <c r="P18" s="49"/>
      <c r="Q18" s="44"/>
      <c r="R18" s="166"/>
      <c r="S18" s="50"/>
      <c r="T18" s="47"/>
      <c r="U18" s="37"/>
      <c r="V18" s="52"/>
      <c r="W18" s="52"/>
      <c r="X18" s="52"/>
      <c r="Y18" s="52"/>
      <c r="Z18" s="36"/>
      <c r="AA18" s="36"/>
      <c r="AB18" s="36"/>
      <c r="AC18" s="36"/>
      <c r="AD18" s="36"/>
      <c r="AE18" s="40"/>
      <c r="AF18" s="40"/>
      <c r="AG18" s="40"/>
      <c r="AH18" s="40"/>
      <c r="AI18" s="48"/>
      <c r="AJ18" s="48"/>
      <c r="AK18" s="48"/>
      <c r="AL18" s="35"/>
      <c r="AM18" s="35"/>
      <c r="AN18" s="35"/>
      <c r="AO18" s="35"/>
      <c r="AP18" s="35"/>
      <c r="AQ18" s="35"/>
      <c r="AR18" s="35"/>
      <c r="AS18" s="35"/>
      <c r="AT18" s="38"/>
      <c r="AU18" s="38"/>
    </row>
    <row r="19" spans="1:48" s="170" customFormat="1" ht="15" customHeight="1" x14ac:dyDescent="0.25">
      <c r="A19" s="61" t="s">
        <v>87</v>
      </c>
      <c r="B19" s="61"/>
      <c r="C19" s="61"/>
      <c r="D19" s="61"/>
      <c r="E19" s="61"/>
      <c r="F19" s="61"/>
      <c r="G19" s="61"/>
      <c r="H19" s="61"/>
      <c r="I19" s="61"/>
      <c r="J19" s="61"/>
      <c r="K19" s="229"/>
      <c r="L19" s="229"/>
      <c r="M19" s="44"/>
      <c r="N19" s="44"/>
      <c r="O19" s="44"/>
      <c r="P19" s="44"/>
      <c r="Q19" s="44"/>
      <c r="R19" s="166"/>
      <c r="S19" s="49"/>
      <c r="T19" s="49"/>
      <c r="U19" s="37"/>
      <c r="V19" s="37"/>
      <c r="W19" s="37"/>
      <c r="X19" s="37"/>
      <c r="Y19" s="37"/>
      <c r="Z19" s="36"/>
      <c r="AA19" s="38"/>
      <c r="AB19" s="36"/>
      <c r="AC19" s="38"/>
      <c r="AD19" s="38"/>
      <c r="AE19" s="35"/>
      <c r="AF19" s="35"/>
      <c r="AG19" s="35"/>
      <c r="AH19" s="35"/>
      <c r="AI19" s="48"/>
      <c r="AJ19" s="40"/>
      <c r="AK19" s="40"/>
      <c r="AL19" s="35"/>
      <c r="AM19" s="35"/>
      <c r="AN19" s="35"/>
      <c r="AO19" s="35"/>
      <c r="AP19" s="35"/>
      <c r="AQ19" s="35"/>
      <c r="AR19" s="35"/>
      <c r="AS19" s="35"/>
      <c r="AT19" s="167"/>
      <c r="AU19" s="167"/>
    </row>
    <row r="20" spans="1:48" ht="15" customHeight="1" x14ac:dyDescent="0.25">
      <c r="A20" s="61" t="s">
        <v>88</v>
      </c>
      <c r="B20" s="61"/>
      <c r="C20" s="61"/>
      <c r="D20" s="61"/>
      <c r="E20" s="61"/>
      <c r="F20" s="61"/>
      <c r="G20" s="61"/>
      <c r="H20" s="61"/>
      <c r="I20" s="61"/>
      <c r="J20" s="61"/>
      <c r="K20" s="35"/>
      <c r="L20" s="229"/>
      <c r="M20" s="49"/>
      <c r="N20" s="44"/>
      <c r="O20" s="44"/>
      <c r="P20" s="49"/>
      <c r="Q20" s="44"/>
      <c r="R20" s="166"/>
      <c r="S20" s="47"/>
      <c r="T20" s="47"/>
      <c r="U20" s="37"/>
      <c r="V20" s="40"/>
      <c r="W20" s="40"/>
      <c r="X20" s="45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38"/>
      <c r="AU20" s="38"/>
    </row>
    <row r="21" spans="1:48" s="170" customFormat="1" ht="15" customHeight="1" x14ac:dyDescent="0.2">
      <c r="A21" s="61" t="s">
        <v>89</v>
      </c>
      <c r="B21" s="61"/>
      <c r="C21" s="61"/>
      <c r="D21" s="61"/>
      <c r="E21" s="61"/>
      <c r="F21" s="61"/>
      <c r="G21" s="61"/>
      <c r="H21" s="61"/>
      <c r="I21" s="61"/>
      <c r="J21" s="61"/>
      <c r="K21" s="229"/>
      <c r="L21" s="229"/>
      <c r="M21" s="44"/>
      <c r="N21" s="44"/>
      <c r="O21" s="44"/>
      <c r="P21" s="44"/>
      <c r="Q21" s="44"/>
      <c r="R21" s="166"/>
      <c r="S21" s="49"/>
      <c r="T21" s="49"/>
      <c r="U21" s="37"/>
      <c r="V21" s="50"/>
      <c r="W21" s="50"/>
      <c r="X21" s="35"/>
      <c r="Y21" s="38"/>
      <c r="Z21" s="38"/>
      <c r="AA21" s="38"/>
      <c r="AB21" s="35"/>
      <c r="AC21" s="38"/>
      <c r="AD21" s="38"/>
      <c r="AE21" s="38"/>
      <c r="AF21" s="38"/>
      <c r="AG21" s="35"/>
      <c r="AH21" s="38"/>
      <c r="AI21" s="38"/>
      <c r="AJ21" s="38"/>
      <c r="AK21" s="35"/>
      <c r="AL21" s="38"/>
      <c r="AM21" s="38"/>
      <c r="AN21" s="38"/>
      <c r="AO21" s="35"/>
      <c r="AP21" s="38"/>
      <c r="AQ21" s="38"/>
      <c r="AR21" s="38"/>
      <c r="AS21" s="38"/>
      <c r="AT21" s="167"/>
      <c r="AU21" s="36"/>
      <c r="AV21" s="169"/>
    </row>
    <row r="22" spans="1:48" ht="15" customHeight="1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35"/>
      <c r="L22" s="229"/>
      <c r="M22" s="49"/>
      <c r="N22" s="44"/>
      <c r="O22" s="44"/>
      <c r="P22" s="49"/>
      <c r="Q22" s="44"/>
      <c r="R22" s="166"/>
      <c r="S22" s="47"/>
      <c r="T22" s="47"/>
      <c r="U22" s="37"/>
      <c r="V22" s="50"/>
      <c r="W22" s="50"/>
      <c r="X22" s="49"/>
      <c r="Y22" s="49"/>
      <c r="Z22" s="49"/>
      <c r="AA22" s="49"/>
      <c r="AB22" s="49"/>
      <c r="AC22" s="49"/>
      <c r="AD22" s="49"/>
      <c r="AE22" s="49"/>
      <c r="AF22" s="49"/>
      <c r="AG22" s="37"/>
      <c r="AH22" s="40"/>
      <c r="AI22" s="40"/>
      <c r="AJ22" s="40"/>
      <c r="AK22" s="49"/>
      <c r="AL22" s="49"/>
      <c r="AM22" s="49"/>
      <c r="AN22" s="49"/>
      <c r="AO22" s="56"/>
      <c r="AP22" s="57"/>
      <c r="AQ22" s="57"/>
      <c r="AR22" s="57"/>
      <c r="AS22" s="57"/>
      <c r="AT22" s="38"/>
      <c r="AU22" s="36"/>
      <c r="AV22" s="169"/>
    </row>
    <row r="23" spans="1:48" ht="15" customHeight="1" x14ac:dyDescent="0.25">
      <c r="A23" s="60" t="s">
        <v>96</v>
      </c>
      <c r="B23" s="61"/>
      <c r="C23" s="61"/>
      <c r="D23" s="61"/>
      <c r="E23" s="61"/>
      <c r="F23" s="61"/>
      <c r="G23" s="61"/>
      <c r="H23" s="61"/>
      <c r="I23" s="61"/>
      <c r="J23" s="61"/>
      <c r="K23" s="229"/>
      <c r="L23" s="229"/>
      <c r="M23" s="44"/>
      <c r="N23" s="44"/>
      <c r="O23" s="44"/>
      <c r="P23" s="44"/>
      <c r="Q23" s="44"/>
      <c r="R23" s="166"/>
      <c r="S23" s="49"/>
      <c r="T23" s="49"/>
      <c r="U23" s="52"/>
      <c r="V23" s="41"/>
      <c r="W23" s="41"/>
      <c r="X23" s="41"/>
      <c r="Y23" s="48"/>
      <c r="Z23" s="48"/>
      <c r="AA23" s="48"/>
      <c r="AB23" s="48"/>
      <c r="AC23" s="48"/>
      <c r="AD23" s="48"/>
      <c r="AE23" s="48"/>
      <c r="AF23" s="48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40"/>
      <c r="AU23" s="36"/>
      <c r="AV23" s="169"/>
    </row>
    <row r="24" spans="1:48" s="175" customFormat="1" ht="15" customHeight="1" x14ac:dyDescent="0.25">
      <c r="A24" s="61" t="s">
        <v>97</v>
      </c>
      <c r="B24" s="62"/>
      <c r="C24" s="62"/>
      <c r="D24" s="62"/>
      <c r="E24" s="62"/>
      <c r="F24" s="62"/>
      <c r="G24" s="62"/>
      <c r="H24" s="62"/>
      <c r="I24" s="62"/>
      <c r="J24" s="62"/>
      <c r="K24" s="35"/>
      <c r="L24" s="229"/>
      <c r="M24" s="49"/>
      <c r="N24" s="44"/>
      <c r="O24" s="44"/>
      <c r="P24" s="49"/>
      <c r="Q24" s="44"/>
      <c r="R24" s="166"/>
      <c r="S24" s="47"/>
      <c r="T24" s="47"/>
      <c r="U24" s="37"/>
      <c r="V24" s="64"/>
      <c r="W24" s="64"/>
      <c r="X24" s="64"/>
      <c r="Y24" s="64"/>
      <c r="Z24" s="64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</row>
    <row r="25" spans="1:48" s="175" customFormat="1" ht="15" customHeight="1" x14ac:dyDescent="0.25">
      <c r="A25" s="61" t="s">
        <v>90</v>
      </c>
      <c r="B25" s="62"/>
      <c r="C25" s="62"/>
      <c r="D25" s="62"/>
      <c r="E25" s="62"/>
      <c r="F25" s="62"/>
      <c r="G25" s="62"/>
      <c r="H25" s="62"/>
      <c r="I25" s="62"/>
      <c r="J25" s="62"/>
      <c r="K25" s="229"/>
      <c r="L25" s="229"/>
      <c r="M25" s="44"/>
      <c r="N25" s="44"/>
      <c r="O25" s="44"/>
      <c r="P25" s="44"/>
      <c r="Q25" s="44"/>
      <c r="R25" s="166"/>
      <c r="S25" s="49"/>
      <c r="T25" s="49"/>
      <c r="U25" s="52"/>
      <c r="V25" s="64"/>
      <c r="W25" s="64"/>
      <c r="X25" s="64"/>
      <c r="Y25" s="64"/>
      <c r="Z25" s="64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</row>
    <row r="26" spans="1:48" s="175" customFormat="1" ht="15" customHeight="1" x14ac:dyDescent="0.25">
      <c r="A26" s="61" t="s">
        <v>91</v>
      </c>
      <c r="B26" s="62"/>
      <c r="C26" s="62"/>
      <c r="D26" s="62"/>
      <c r="E26" s="62"/>
      <c r="F26" s="62"/>
      <c r="G26" s="62"/>
      <c r="H26" s="62"/>
      <c r="I26" s="62"/>
      <c r="J26" s="62"/>
      <c r="K26" s="53"/>
      <c r="L26" s="53"/>
      <c r="M26" s="53"/>
      <c r="N26" s="53"/>
      <c r="O26" s="53"/>
      <c r="P26" s="53"/>
      <c r="Q26" s="53"/>
      <c r="R26" s="34"/>
      <c r="S26" s="54"/>
      <c r="T26" s="54"/>
      <c r="U26" s="37"/>
      <c r="V26" s="64"/>
      <c r="W26" s="64"/>
      <c r="X26" s="64"/>
      <c r="Y26" s="64"/>
      <c r="Z26" s="64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</row>
    <row r="27" spans="1:48" s="175" customFormat="1" ht="15" customHeight="1" x14ac:dyDescent="0.25">
      <c r="A27" s="61" t="s">
        <v>92</v>
      </c>
      <c r="B27" s="62"/>
      <c r="C27" s="62"/>
      <c r="D27" s="62"/>
      <c r="E27" s="62"/>
      <c r="F27" s="62"/>
      <c r="G27" s="62"/>
      <c r="H27" s="62"/>
      <c r="I27" s="62"/>
      <c r="J27" s="62"/>
      <c r="K27" s="45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64"/>
      <c r="W27" s="64"/>
      <c r="X27" s="64"/>
      <c r="Y27" s="64"/>
      <c r="Z27" s="64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</row>
    <row r="28" spans="1:48" s="175" customFormat="1" ht="15" customHeight="1" x14ac:dyDescent="0.25">
      <c r="A28" s="61" t="s">
        <v>90</v>
      </c>
      <c r="B28" s="62"/>
      <c r="C28" s="62"/>
      <c r="D28" s="62"/>
      <c r="E28" s="62"/>
      <c r="F28" s="62"/>
      <c r="G28" s="62"/>
      <c r="H28" s="62"/>
      <c r="I28" s="62"/>
      <c r="J28" s="62"/>
      <c r="K28" s="35"/>
      <c r="L28" s="38"/>
      <c r="M28" s="38"/>
      <c r="N28" s="38"/>
      <c r="O28" s="35"/>
      <c r="P28" s="40"/>
      <c r="Q28" s="40"/>
      <c r="R28" s="40"/>
      <c r="S28" s="40"/>
      <c r="T28" s="40"/>
      <c r="U28" s="40"/>
      <c r="V28" s="64"/>
      <c r="W28" s="64"/>
      <c r="X28" s="64"/>
      <c r="Y28" s="64"/>
      <c r="Z28" s="64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</row>
    <row r="29" spans="1:48" s="175" customFormat="1" ht="15" customHeight="1" x14ac:dyDescent="0.25">
      <c r="A29" s="61" t="s">
        <v>93</v>
      </c>
      <c r="B29" s="62"/>
      <c r="C29" s="62"/>
      <c r="D29" s="62"/>
      <c r="E29" s="62"/>
      <c r="F29" s="62"/>
      <c r="G29" s="62"/>
      <c r="H29" s="62"/>
      <c r="I29" s="62"/>
      <c r="J29" s="62"/>
      <c r="K29" s="49"/>
      <c r="L29" s="49"/>
      <c r="M29" s="49"/>
      <c r="N29" s="49"/>
      <c r="O29" s="49"/>
      <c r="P29" s="40"/>
      <c r="Q29" s="40"/>
      <c r="R29" s="40"/>
      <c r="S29" s="40"/>
      <c r="T29" s="40"/>
      <c r="U29" s="40"/>
      <c r="V29" s="64"/>
      <c r="W29" s="64"/>
      <c r="X29" s="64"/>
      <c r="Y29" s="64"/>
      <c r="Z29" s="64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171"/>
      <c r="AU29" s="171"/>
    </row>
    <row r="30" spans="1:48" s="175" customFormat="1" ht="15" customHeight="1" x14ac:dyDescent="0.25">
      <c r="A30" s="61" t="s">
        <v>94</v>
      </c>
      <c r="B30" s="62"/>
      <c r="C30" s="62"/>
      <c r="D30" s="62"/>
      <c r="E30" s="62"/>
      <c r="F30" s="62"/>
      <c r="G30" s="62"/>
      <c r="H30" s="62"/>
      <c r="I30" s="62"/>
      <c r="J30" s="62"/>
      <c r="K30" s="40"/>
      <c r="L30" s="40"/>
      <c r="M30" s="40"/>
      <c r="N30" s="40"/>
      <c r="O30" s="58"/>
      <c r="P30" s="41"/>
      <c r="Q30" s="41"/>
      <c r="R30" s="41"/>
      <c r="S30" s="41"/>
      <c r="T30" s="41"/>
      <c r="U30" s="41"/>
      <c r="V30" s="64"/>
      <c r="W30" s="64"/>
      <c r="X30" s="64"/>
      <c r="Y30" s="64"/>
      <c r="Z30" s="64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</row>
    <row r="31" spans="1:48" s="175" customFormat="1" ht="15" customHeight="1" x14ac:dyDescent="0.25">
      <c r="A31" s="64" t="s">
        <v>95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</row>
    <row r="32" spans="1:48" s="175" customFormat="1" ht="15" customHeight="1" x14ac:dyDescent="0.25">
      <c r="A32" s="17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</row>
    <row r="33" spans="1:47" s="175" customFormat="1" ht="15" customHeight="1" x14ac:dyDescent="0.25">
      <c r="A33" s="60" t="s">
        <v>118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</row>
    <row r="34" spans="1:47" s="175" customFormat="1" ht="15" customHeight="1" x14ac:dyDescent="0.25">
      <c r="A34" s="64" t="s">
        <v>119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173"/>
      <c r="W34" s="173"/>
      <c r="X34" s="64"/>
      <c r="Y34" s="64"/>
      <c r="Z34" s="64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174"/>
      <c r="AP34" s="171"/>
      <c r="AQ34" s="171"/>
      <c r="AR34" s="171"/>
      <c r="AS34" s="171"/>
      <c r="AT34" s="171"/>
      <c r="AU34" s="171"/>
    </row>
    <row r="35" spans="1:47" s="175" customFormat="1" ht="15" customHeight="1" x14ac:dyDescent="0.25">
      <c r="A35" s="64" t="s">
        <v>120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1"/>
      <c r="AU35" s="171"/>
    </row>
    <row r="36" spans="1:47" s="175" customFormat="1" ht="15" customHeight="1" x14ac:dyDescent="0.25">
      <c r="A36" s="64" t="s">
        <v>121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1"/>
      <c r="AU36" s="171"/>
    </row>
    <row r="37" spans="1:47" s="175" customFormat="1" ht="15" customHeight="1" x14ac:dyDescent="0.25">
      <c r="A37" s="64" t="s">
        <v>122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1"/>
      <c r="AU37" s="171"/>
    </row>
    <row r="38" spans="1:47" s="175" customFormat="1" ht="15" customHeight="1" x14ac:dyDescent="0.25">
      <c r="A38" s="64" t="s">
        <v>123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1"/>
      <c r="AU38" s="171"/>
    </row>
    <row r="39" spans="1:47" s="175" customFormat="1" ht="15" customHeight="1" x14ac:dyDescent="0.25">
      <c r="A39" s="64" t="s">
        <v>124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1"/>
      <c r="AU39" s="171"/>
    </row>
    <row r="40" spans="1:47" s="175" customFormat="1" ht="15" customHeight="1" x14ac:dyDescent="0.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1"/>
      <c r="AU40" s="171"/>
    </row>
    <row r="41" spans="1:47" s="175" customFormat="1" ht="15" customHeight="1" x14ac:dyDescent="0.25">
      <c r="A41" s="60" t="s">
        <v>387</v>
      </c>
      <c r="B41" s="62"/>
      <c r="C41" s="62"/>
      <c r="D41" s="62"/>
      <c r="E41" s="62"/>
      <c r="F41" s="62"/>
      <c r="G41" s="62"/>
      <c r="H41" s="62"/>
      <c r="I41" s="62"/>
      <c r="J41" s="62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1"/>
      <c r="AU41" s="171"/>
    </row>
    <row r="42" spans="1:47" ht="15" customHeight="1" x14ac:dyDescent="0.25">
      <c r="A42" s="60"/>
      <c r="B42" s="62"/>
      <c r="C42" s="62"/>
      <c r="D42" s="62"/>
      <c r="E42" s="62"/>
      <c r="F42" s="62"/>
      <c r="G42" s="62"/>
      <c r="H42" s="62"/>
      <c r="I42" s="62"/>
      <c r="J42" s="62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5" customHeight="1" x14ac:dyDescent="0.25">
      <c r="A43" s="62" t="s">
        <v>396</v>
      </c>
      <c r="B43" s="62"/>
      <c r="C43" s="62"/>
      <c r="D43" s="62"/>
      <c r="E43" s="62"/>
      <c r="F43" s="62"/>
      <c r="G43" s="62"/>
      <c r="H43" s="62"/>
      <c r="I43" s="62"/>
      <c r="J43" s="62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47" ht="15" customHeight="1" x14ac:dyDescent="0.25">
      <c r="A44" s="62" t="s">
        <v>395</v>
      </c>
      <c r="B44" s="62"/>
      <c r="C44" s="62"/>
      <c r="D44" s="62"/>
      <c r="E44" s="62"/>
      <c r="F44" s="62"/>
      <c r="G44" s="62"/>
      <c r="H44" s="62"/>
      <c r="I44" s="62"/>
      <c r="J44" s="62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1:47" ht="15" customHeight="1" x14ac:dyDescent="0.25">
      <c r="A45" s="62" t="s">
        <v>397</v>
      </c>
      <c r="B45" s="62"/>
      <c r="C45" s="62"/>
      <c r="D45" s="62"/>
      <c r="E45" s="62"/>
      <c r="F45" s="62"/>
      <c r="G45" s="62"/>
      <c r="H45" s="62"/>
      <c r="I45" s="62"/>
      <c r="J45" s="62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7" ht="15" customHeight="1" x14ac:dyDescent="0.2">
      <c r="A46" s="61" t="s">
        <v>385</v>
      </c>
      <c r="B46" s="62"/>
      <c r="C46" s="62"/>
      <c r="D46" s="62"/>
      <c r="E46" s="62"/>
      <c r="F46" s="62"/>
      <c r="G46" s="62"/>
      <c r="H46" s="62"/>
      <c r="I46" s="62"/>
      <c r="J46" s="62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1:47" ht="21.75" customHeight="1" x14ac:dyDescent="0.2">
      <c r="A47" s="64"/>
      <c r="B47" s="174"/>
      <c r="C47" s="174"/>
      <c r="D47" s="174"/>
      <c r="E47" s="174"/>
      <c r="F47" s="251" t="s">
        <v>386</v>
      </c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1:47" ht="15" customHeight="1" x14ac:dyDescent="0.2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1:47" ht="1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1:47" ht="1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1:47" ht="15" customHeight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</row>
    <row r="52" spans="1:47" ht="15" customHeight="1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</row>
    <row r="53" spans="1:47" ht="15" customHeight="1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</row>
    <row r="54" spans="1:47" ht="15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</row>
    <row r="55" spans="1:47" ht="15" customHeight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</row>
    <row r="56" spans="1:47" ht="15" customHeight="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</row>
    <row r="57" spans="1:47" ht="1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</row>
    <row r="58" spans="1:47" ht="15" customHeight="1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1:47" ht="15" customHeight="1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1:47" ht="15" customHeight="1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1:47" ht="1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1:47" ht="15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</row>
    <row r="63" spans="1:47" ht="15" customHeight="1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47" ht="15" customHeight="1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ht="1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1:21" ht="15" customHeight="1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15" customHeight="1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ht="15" customHeight="1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spans="1:21" ht="15" customHeight="1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spans="1:21" ht="15" customHeight="1" x14ac:dyDescent="0.2"/>
    <row r="71" spans="1:21" ht="15" customHeight="1" x14ac:dyDescent="0.2"/>
    <row r="72" spans="1:21" ht="15" customHeight="1" x14ac:dyDescent="0.2"/>
    <row r="73" spans="1:21" ht="15" customHeight="1" x14ac:dyDescent="0.2"/>
    <row r="74" spans="1:21" ht="15" customHeight="1" x14ac:dyDescent="0.2"/>
    <row r="75" spans="1:21" ht="15" customHeight="1" x14ac:dyDescent="0.2"/>
    <row r="76" spans="1:21" ht="15" customHeight="1" x14ac:dyDescent="0.2"/>
    <row r="77" spans="1:21" ht="15" customHeight="1" x14ac:dyDescent="0.2"/>
    <row r="78" spans="1:21" ht="15" customHeight="1" x14ac:dyDescent="0.2"/>
    <row r="79" spans="1:21" ht="15" customHeight="1" x14ac:dyDescent="0.2"/>
    <row r="80" spans="1:2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</sheetData>
  <mergeCells count="1">
    <mergeCell ref="A1:Q1"/>
  </mergeCells>
  <phoneticPr fontId="0" type="noConversion"/>
  <printOptions horizontalCentered="1" verticalCentered="1"/>
  <pageMargins left="0" right="0" top="0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L65</vt:lpstr>
      <vt:lpstr>L28</vt:lpstr>
      <vt:lpstr>L12</vt:lpstr>
      <vt:lpstr>M8</vt:lpstr>
      <vt:lpstr>M7</vt:lpstr>
      <vt:lpstr>SP</vt:lpstr>
      <vt:lpstr>FLIGHTTIME</vt:lpstr>
      <vt:lpstr>Example 8.16 T-22</vt:lpstr>
      <vt:lpstr>GENERAL RULES</vt:lpstr>
      <vt:lpstr>MASTER</vt:lpstr>
      <vt:lpstr>WHAT'S NEW</vt:lpstr>
      <vt:lpstr>ATDATA</vt:lpstr>
      <vt:lpstr>TBDATA</vt:lpstr>
    </vt:vector>
  </TitlesOfParts>
  <Company>USDA 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PCxx</dc:creator>
  <cp:lastModifiedBy>bmckelvy</cp:lastModifiedBy>
  <cp:lastPrinted>2011-04-20T16:15:54Z</cp:lastPrinted>
  <dcterms:created xsi:type="dcterms:W3CDTF">2002-04-18T16:32:33Z</dcterms:created>
  <dcterms:modified xsi:type="dcterms:W3CDTF">2012-05-07T23:21:30Z</dcterms:modified>
</cp:coreProperties>
</file>