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 filterPrivacy="1" codeName="ThisWorkbook"/>
  <xr:revisionPtr revIDLastSave="266" documentId="13_ncr:1_{239E8A1D-6D08-4A3C-86A9-4E80F4AAA779}" xr6:coauthVersionLast="47" xr6:coauthVersionMax="47" xr10:uidLastSave="{BC92C2A4-A6ED-4703-B078-E43B43F4D8CB}"/>
  <bookViews>
    <workbookView xWindow="-33300" yWindow="-2370" windowWidth="27735" windowHeight="18435" activeTab="1" xr2:uid="{00000000-000D-0000-FFFF-FFFF00000000}"/>
  </bookViews>
  <sheets>
    <sheet name="AC3 Coverage Calendar" sheetId="1" r:id="rId1"/>
    <sheet name="AC3 Support Contacts" sheetId="2" r:id="rId2"/>
  </sheets>
  <definedNames>
    <definedName name="AprSun1">DATE(CalendarYear,4,1)-WEEKDAY(DATE(CalendarYear,4,1))</definedName>
    <definedName name="AugSun1">DATE(CalendarYear,8,1)-WEEKDAY(DATE(CalendarYear,8,1))</definedName>
    <definedName name="CalendarYear">'AC3 Coverage Calendar'!$AH$2</definedName>
    <definedName name="DecSun1">DATE(CalendarYear,12,1)-WEEKDAY(DATE(CalendarYear,12,1))</definedName>
    <definedName name="FebSun1">DATE(CalendarYear,2,1)-WEEKDAY(DATE(CalendarYear,2,1))</definedName>
    <definedName name="JanSun1">DATE(CalendarYear,1,1)-WEEKDAY(DATE(CalendarYear,1,1))</definedName>
    <definedName name="Job1_DayOff_Code">#REF!</definedName>
    <definedName name="Job1_Name">#REF!</definedName>
    <definedName name="Job1_Pattern">#REF!</definedName>
    <definedName name="Job1_Shift1_Code">#REF!</definedName>
    <definedName name="Job1_Shift2_Code">#REF!</definedName>
    <definedName name="Job1_Shift3_Code">#REF!</definedName>
    <definedName name="Job1_StartDate">#REF!</definedName>
    <definedName name="Job2_DayOff_Code">#REF!</definedName>
    <definedName name="Job2_Name">#REF!</definedName>
    <definedName name="Job2_Pattern">#REF!</definedName>
    <definedName name="Job2_Shift1_Code">#REF!</definedName>
    <definedName name="Job2_Shift2_Code">#REF!</definedName>
    <definedName name="Job2_Shift3_Code">#REF!</definedName>
    <definedName name="Job2_StartDate">#REF!</definedName>
    <definedName name="Job3_DayOff_Code">#REF!</definedName>
    <definedName name="Job3_Name">#REF!</definedName>
    <definedName name="Job3_Pattern">#REF!</definedName>
    <definedName name="Job3_Shift1_Code">#REF!</definedName>
    <definedName name="Job3_Shift2_Code">#REF!</definedName>
    <definedName name="Job3_Shift3_Code">#REF!</definedName>
    <definedName name="Job3_StartDate">#REF!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Range_Dates">'AC3 Coverage Calendar'!#REF!,'AC3 Coverage Calendar'!#REF!,'AC3 Coverage Calendar'!#REF!,'AC3 Coverage Calendar'!#REF!,'AC3 Coverage Calendar'!$C$5:$AM$5,'AC3 Coverage Calendar'!$C$9:$AM$9,'AC3 Coverage Calendar'!$C$13:$AM$13,'AC3 Coverage Calendar'!$C$17:$AM$17,'AC3 Coverage Calendar'!$C$21:$AM$21,'AC3 Coverage Calendar'!$C$25:$AM$25,'AC3 Coverage Calendar'!$C$29:$AM$29,'AC3 Coverage Calendar'!$C$33:$AM$33</definedName>
    <definedName name="Range_Days">'AC3 Coverage Calendar'!#REF!,'AC3 Coverage Calendar'!#REF!,'AC3 Coverage Calendar'!#REF!,'AC3 Coverage Calendar'!#REF!,'AC3 Coverage Calendar'!$C$7:$AM$7,'AC3 Coverage Calendar'!$C$11:$AM$11,'AC3 Coverage Calendar'!$C$15:$AM$15,'AC3 Coverage Calendar'!#REF!,'AC3 Coverage Calendar'!#REF!,'AC3 Coverage Calendar'!#REF!,'AC3 Coverage Calendar'!#REF!,'AC3 Coverage Calendar'!#REF!</definedName>
    <definedName name="Range_Weekdays">'AC3 Coverage Calendar'!#REF!,'AC3 Coverage Calendar'!#REF!,'AC3 Coverage Calendar'!#REF!,'AC3 Coverage Calendar'!#REF!,'AC3 Coverage Calendar'!$C$6:$AM$6,'AC3 Coverage Calendar'!$C$10:$AM$10,'AC3 Coverage Calendar'!$C$14:$AM$14,'AC3 Coverage Calendar'!$C$18:$AM$18,'AC3 Coverage Calendar'!$C$22:$AM$22,'AC3 Coverage Calendar'!$C$26:$AM$26,'AC3 Coverage Calendar'!$C$30:$AM$30,'AC3 Coverage Calendar'!$C$34:$AM$34</definedName>
    <definedName name="SepSun1">DATE(CalendarYear,9,1)-WEEKDAY(DATE(CalendarYear,9,1))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1" l="1"/>
  <c r="F5" i="1" l="1"/>
  <c r="E5" i="1"/>
  <c r="D5" i="1"/>
  <c r="C5" i="1"/>
  <c r="AH5" i="1"/>
  <c r="G5" i="1"/>
  <c r="AI5" i="1"/>
  <c r="H5" i="1"/>
  <c r="AJ5" i="1"/>
  <c r="I5" i="1"/>
  <c r="AK5" i="1"/>
  <c r="J5" i="1"/>
  <c r="AL5" i="1"/>
  <c r="K5" i="1"/>
  <c r="AM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B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Thore B Christensen</author>
  </authors>
  <commentList>
    <comment ref="N11" authorId="0" shapeId="0" xr:uid="{C2CBB356-05D6-404F-B686-1DB8D940C693}">
      <text>
        <r>
          <rPr>
            <sz val="11"/>
            <color theme="1"/>
            <rFont val="Franklin Gothic Book"/>
            <family val="2"/>
            <scheme val="minor"/>
          </rPr>
          <t>Thore B Christensen:
Might be available, might not.</t>
        </r>
      </text>
    </comment>
  </commentList>
</comments>
</file>

<file path=xl/sharedStrings.xml><?xml version="1.0" encoding="utf-8"?>
<sst xmlns="http://schemas.openxmlformats.org/spreadsheetml/2006/main" count="510" uniqueCount="35">
  <si>
    <t>AC3 Coverage Calendar</t>
  </si>
  <si>
    <t>Su</t>
  </si>
  <si>
    <t>Mo</t>
  </si>
  <si>
    <t>Tu</t>
  </si>
  <si>
    <t>We</t>
  </si>
  <si>
    <t>Th</t>
  </si>
  <si>
    <t>Fr</t>
  </si>
  <si>
    <t>Sa</t>
  </si>
  <si>
    <t>WR</t>
  </si>
  <si>
    <t>CB</t>
  </si>
  <si>
    <t>BQ</t>
  </si>
  <si>
    <t>TC</t>
  </si>
  <si>
    <t>MA</t>
  </si>
  <si>
    <t>AR</t>
  </si>
  <si>
    <t>Initials</t>
  </si>
  <si>
    <t>Name</t>
  </si>
  <si>
    <t>Cell</t>
  </si>
  <si>
    <t>Email</t>
  </si>
  <si>
    <t>Ali Reiner</t>
  </si>
  <si>
    <t>801-440-4584</t>
  </si>
  <si>
    <t>alicia.reiner@usda.gov</t>
  </si>
  <si>
    <t>Brad Quayle</t>
  </si>
  <si>
    <t>801-440-6945</t>
  </si>
  <si>
    <t>brad.quayle@usda.gov</t>
  </si>
  <si>
    <t>Craig Baker</t>
  </si>
  <si>
    <t>801-440-4892</t>
  </si>
  <si>
    <t>craig.baker@usda.gov</t>
  </si>
  <si>
    <t>Mark Adams</t>
  </si>
  <si>
    <t>mark.adams1@usda.gov</t>
  </si>
  <si>
    <t>TC Christensen</t>
  </si>
  <si>
    <t>801-702-7839</t>
  </si>
  <si>
    <t>thore.christensen@usda.gov</t>
  </si>
  <si>
    <t>Will Royer</t>
  </si>
  <si>
    <t>435-592-5882</t>
  </si>
  <si>
    <t>William.Royer@usda.gov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</si>
</sst>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19"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2"/>
      <color theme="0"/>
      <name val="Franklin Gothic Book"/>
      <family val="2"/>
      <scheme val="minor"/>
    </font>
    <font>
      <sz val="36"/>
      <color theme="3" tint="-0.499984740745262"/>
      <name val="Franklin Gothic Medium"/>
      <family val="2"/>
      <scheme val="major"/>
    </font>
    <font>
      <b/>
      <sz val="22"/>
      <color theme="3" tint="-0.499984740745262"/>
      <name val="Franklin Gothic Book"/>
      <family val="2"/>
      <scheme val="minor"/>
    </font>
    <font>
      <sz val="11"/>
      <color theme="3" tint="-0.499984740745262"/>
      <name val="Franklin Gothic Book"/>
      <family val="2"/>
      <scheme val="minor"/>
    </font>
    <font>
      <sz val="11"/>
      <color theme="3" tint="-0.499984740745262"/>
      <name val="Calibri"/>
      <family val="2"/>
    </font>
    <font>
      <b/>
      <sz val="11"/>
      <color theme="1"/>
      <name val="Franklin Gothic Book"/>
      <family val="2"/>
      <scheme val="minor"/>
    </font>
    <font>
      <b/>
      <sz val="11"/>
      <color theme="1" tint="0.14999847407452621"/>
      <name val="Franklin Gothic Book"/>
      <family val="2"/>
      <scheme val="minor"/>
    </font>
    <font>
      <b/>
      <sz val="9"/>
      <color theme="1" tint="0.14999847407452621"/>
      <name val="Franklin Gothic Book"/>
      <family val="2"/>
      <scheme val="minor"/>
    </font>
    <font>
      <b/>
      <sz val="10"/>
      <color theme="1" tint="0.14999847407452621"/>
      <name val="Franklin Gothic Book"/>
      <family val="2"/>
      <scheme val="minor"/>
    </font>
    <font>
      <sz val="11"/>
      <color theme="1"/>
      <name val="Aptos"/>
      <family val="2"/>
      <charset val="1"/>
    </font>
    <font>
      <u/>
      <sz val="11"/>
      <color theme="10"/>
      <name val="Franklin Gothic Book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-0.499984740745262"/>
      </bottom>
      <diagonal/>
    </border>
  </borders>
  <cellStyleXfs count="9">
    <xf numFmtId="0" fontId="0" fillId="0" borderId="0"/>
    <xf numFmtId="0" fontId="1" fillId="0" borderId="0"/>
    <xf numFmtId="0" fontId="3" fillId="4" borderId="1">
      <alignment horizontal="center" vertical="center"/>
    </xf>
    <xf numFmtId="0" fontId="4" fillId="0" borderId="1" applyNumberFormat="0">
      <alignment horizontal="center" vertical="center"/>
    </xf>
    <xf numFmtId="0" fontId="5" fillId="5" borderId="1">
      <alignment horizontal="center" vertical="center"/>
    </xf>
    <xf numFmtId="0" fontId="3" fillId="2" borderId="1">
      <alignment horizontal="center" vertical="center"/>
    </xf>
    <xf numFmtId="0" fontId="5" fillId="6" borderId="1" applyNumberFormat="0">
      <alignment horizontal="center" vertical="center"/>
    </xf>
    <xf numFmtId="0" fontId="6" fillId="7" borderId="1" applyNumberFormat="0">
      <alignment horizontal="center" vertical="center"/>
    </xf>
    <xf numFmtId="0" fontId="18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7" xfId="0" applyFont="1" applyBorder="1" applyAlignment="1">
      <alignment horizontal="left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17" fillId="0" borderId="0" xfId="0" applyFont="1"/>
    <xf numFmtId="49" fontId="2" fillId="10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 wrapText="1"/>
    </xf>
    <xf numFmtId="165" fontId="8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8" applyAlignment="1">
      <alignment horizontal="center"/>
    </xf>
  </cellXfs>
  <cellStyles count="9">
    <cellStyle name="Day Off" xfId="3" xr:uid="{00000000-0005-0000-0000-000000000000}"/>
    <cellStyle name="Day Shift" xfId="2" xr:uid="{00000000-0005-0000-0000-000001000000}"/>
    <cellStyle name="Day/Night Shift" xfId="5" xr:uid="{00000000-0005-0000-0000-000002000000}"/>
    <cellStyle name="Holidays" xfId="6" xr:uid="{00000000-0005-0000-0000-000003000000}"/>
    <cellStyle name="Hyperlink" xfId="8" builtinId="8"/>
    <cellStyle name="Night Shift" xfId="4" xr:uid="{00000000-0005-0000-0000-000004000000}"/>
    <cellStyle name="Non Working" xfId="7" xr:uid="{00000000-0005-0000-0000-000005000000}"/>
    <cellStyle name="Normal" xfId="0" builtinId="0"/>
    <cellStyle name="Normal 2" xfId="1" xr:uid="{00000000-0005-0000-0000-000007000000}"/>
  </cellStyles>
  <dxfs count="197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3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3" tint="-0.24994659260841701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B4E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17</xdr:row>
      <xdr:rowOff>190500</xdr:rowOff>
    </xdr:from>
    <xdr:to>
      <xdr:col>13</xdr:col>
      <xdr:colOff>85725</xdr:colOff>
      <xdr:row>22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8496D9-EC06-DB5A-4BD8-A0E30BFA685C}"/>
            </a:ext>
          </a:extLst>
        </xdr:cNvPr>
        <xdr:cNvSpPr txBox="1"/>
      </xdr:nvSpPr>
      <xdr:spPr>
        <a:xfrm>
          <a:off x="9039225" y="3390900"/>
          <a:ext cx="952500" cy="9525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twoCellAnchor>
  <xdr:twoCellAnchor>
    <xdr:from>
      <xdr:col>12</xdr:col>
      <xdr:colOff>85725</xdr:colOff>
      <xdr:row>18</xdr:row>
      <xdr:rowOff>180975</xdr:rowOff>
    </xdr:from>
    <xdr:to>
      <xdr:col>13</xdr:col>
      <xdr:colOff>276225</xdr:colOff>
      <xdr:row>23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247139C-4785-E883-BBBC-DA522AFF3BBB}"/>
            </a:ext>
            <a:ext uri="{147F2762-F138-4A5C-976F-8EAC2B608ADB}">
              <a16:predDERef xmlns:a16="http://schemas.microsoft.com/office/drawing/2014/main" pred="{F98496D9-EC06-DB5A-4BD8-A0E30BFA685C}"/>
            </a:ext>
          </a:extLst>
        </xdr:cNvPr>
        <xdr:cNvSpPr txBox="1"/>
      </xdr:nvSpPr>
      <xdr:spPr>
        <a:xfrm>
          <a:off x="9229725" y="3581400"/>
          <a:ext cx="952500" cy="9525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twoCellAnchor>
  <xdr:twoCellAnchor>
    <xdr:from>
      <xdr:col>12</xdr:col>
      <xdr:colOff>276225</xdr:colOff>
      <xdr:row>19</xdr:row>
      <xdr:rowOff>171450</xdr:rowOff>
    </xdr:from>
    <xdr:to>
      <xdr:col>13</xdr:col>
      <xdr:colOff>466725</xdr:colOff>
      <xdr:row>24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3EC3BF-3CBE-2D3E-AE66-1AE25D22572E}"/>
            </a:ext>
            <a:ext uri="{147F2762-F138-4A5C-976F-8EAC2B608ADB}">
              <a16:predDERef xmlns:a16="http://schemas.microsoft.com/office/drawing/2014/main" pred="{F247139C-4785-E883-BBBC-DA522AFF3BBB}"/>
            </a:ext>
          </a:extLst>
        </xdr:cNvPr>
        <xdr:cNvSpPr txBox="1"/>
      </xdr:nvSpPr>
      <xdr:spPr>
        <a:xfrm>
          <a:off x="9420225" y="3771900"/>
          <a:ext cx="952500" cy="9525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twoCellAnchor>
  <xdr:twoCellAnchor>
    <xdr:from>
      <xdr:col>12</xdr:col>
      <xdr:colOff>466725</xdr:colOff>
      <xdr:row>20</xdr:row>
      <xdr:rowOff>161925</xdr:rowOff>
    </xdr:from>
    <xdr:to>
      <xdr:col>13</xdr:col>
      <xdr:colOff>657225</xdr:colOff>
      <xdr:row>25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0489AE7-B2A7-8C11-8DCE-8566AD7FB0E4}"/>
            </a:ext>
            <a:ext uri="{147F2762-F138-4A5C-976F-8EAC2B608ADB}">
              <a16:predDERef xmlns:a16="http://schemas.microsoft.com/office/drawing/2014/main" pred="{B63EC3BF-3CBE-2D3E-AE66-1AE25D22572E}"/>
            </a:ext>
          </a:extLst>
        </xdr:cNvPr>
        <xdr:cNvSpPr txBox="1"/>
      </xdr:nvSpPr>
      <xdr:spPr>
        <a:xfrm>
          <a:off x="9610725" y="3962400"/>
          <a:ext cx="952500" cy="9525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twoCellAnchor>
  <xdr:twoCellAnchor>
    <xdr:from>
      <xdr:col>12</xdr:col>
      <xdr:colOff>657225</xdr:colOff>
      <xdr:row>21</xdr:row>
      <xdr:rowOff>152400</xdr:rowOff>
    </xdr:from>
    <xdr:to>
      <xdr:col>14</xdr:col>
      <xdr:colOff>85725</xdr:colOff>
      <xdr:row>26</xdr:row>
      <xdr:rowOff>104775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5FC7157-E548-67F9-2FF8-5FAB6D5BCF74}"/>
            </a:ext>
            <a:ext uri="{147F2762-F138-4A5C-976F-8EAC2B608ADB}">
              <a16:predDERef xmlns:a16="http://schemas.microsoft.com/office/drawing/2014/main" pred="{C0489AE7-B2A7-8C11-8DCE-8566AD7FB0E4}"/>
            </a:ext>
          </a:extLst>
        </xdr:cNvPr>
        <xdr:cNvSpPr txBox="1"/>
      </xdr:nvSpPr>
      <xdr:spPr>
        <a:xfrm>
          <a:off x="9801225" y="4152900"/>
          <a:ext cx="952500" cy="9525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twoCellAnchor>
  <xdr:twoCellAnchor>
    <xdr:from>
      <xdr:col>13</xdr:col>
      <xdr:colOff>85725</xdr:colOff>
      <xdr:row>22</xdr:row>
      <xdr:rowOff>142875</xdr:rowOff>
    </xdr:from>
    <xdr:to>
      <xdr:col>14</xdr:col>
      <xdr:colOff>276225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F697ECB-E5E1-9CDB-3B17-A2792A863D95}"/>
            </a:ext>
            <a:ext uri="{147F2762-F138-4A5C-976F-8EAC2B608ADB}">
              <a16:predDERef xmlns:a16="http://schemas.microsoft.com/office/drawing/2014/main" pred="{E5FC7157-E548-67F9-2FF8-5FAB6D5BCF74}"/>
            </a:ext>
          </a:extLst>
        </xdr:cNvPr>
        <xdr:cNvSpPr txBox="1"/>
      </xdr:nvSpPr>
      <xdr:spPr>
        <a:xfrm>
          <a:off x="9991725" y="4343400"/>
          <a:ext cx="952500" cy="952500"/>
        </a:xfrm>
        <a:prstGeom prst="rect">
          <a:avLst/>
        </a:prstGeom>
        <a:noFill/>
        <a:ln w="12700" cap="flat">
          <a:noFill/>
          <a:miter lim="400000"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horz" wrap="square" lIns="50800" tIns="50800" rIns="50800" bIns="50800" numCol="1" spcCol="38100" rtlCol="0" anchor="ctr">
          <a:spAutoFit/>
        </a:bodyPr>
        <a:lstStyle/>
        <a:p>
          <a: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kumimoji="0" lang="en-US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ift Work Calendar">
  <a:themeElements>
    <a:clrScheme name="Custom 158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62C99E"/>
      </a:accent2>
      <a:accent3>
        <a:srgbClr val="62C99E"/>
      </a:accent3>
      <a:accent4>
        <a:srgbClr val="45B9EC"/>
      </a:accent4>
      <a:accent5>
        <a:srgbClr val="0000FF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licia.reiner@usda.go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William.Royer@usda.gov" TargetMode="External"/><Relationship Id="rId1" Type="http://schemas.openxmlformats.org/officeDocument/2006/relationships/hyperlink" Target="mailto:brad.quayle@usda.gov" TargetMode="External"/><Relationship Id="rId6" Type="http://schemas.openxmlformats.org/officeDocument/2006/relationships/hyperlink" Target="mailto:mark.adams1@usda.gov" TargetMode="External"/><Relationship Id="rId5" Type="http://schemas.openxmlformats.org/officeDocument/2006/relationships/hyperlink" Target="mailto:thore.christensen@usda.gov" TargetMode="External"/><Relationship Id="rId4" Type="http://schemas.openxmlformats.org/officeDocument/2006/relationships/hyperlink" Target="mailto:craig.baker@usd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5"/>
  <sheetViews>
    <sheetView showGridLines="0" topLeftCell="A2" zoomScaleNormal="100" workbookViewId="0">
      <selection activeCell="AI15" sqref="AI15"/>
    </sheetView>
  </sheetViews>
  <sheetFormatPr defaultColWidth="0" defaultRowHeight="18.95" customHeight="1"/>
  <cols>
    <col min="1" max="1" width="3.77734375" style="1" customWidth="1"/>
    <col min="2" max="2" width="16.77734375" style="12" customWidth="1"/>
    <col min="3" max="40" width="3.77734375" style="1" customWidth="1"/>
    <col min="41" max="16384" width="8.88671875" style="1" hidden="1"/>
  </cols>
  <sheetData>
    <row r="1" spans="2:39" ht="4.9000000000000004" customHeight="1"/>
    <row r="2" spans="2:39" s="6" customFormat="1" ht="60" customHeight="1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9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25">
        <f ca="1">IF(MONTH(TODAY())=12,YEAR(TODAY())+1,YEAR(TODAY()))</f>
        <v>2025</v>
      </c>
      <c r="AI2" s="25"/>
      <c r="AJ2" s="25"/>
      <c r="AK2" s="25"/>
      <c r="AL2" s="25"/>
      <c r="AM2" s="25"/>
    </row>
    <row r="3" spans="2:39" customFormat="1" ht="19.899999999999999" customHeight="1">
      <c r="B3" s="13"/>
    </row>
    <row r="4" spans="2:39" ht="19.899999999999999" customHeight="1">
      <c r="B4" s="14"/>
    </row>
    <row r="5" spans="2:39" s="15" customFormat="1" ht="19.899999999999999" customHeight="1">
      <c r="B5" s="26">
        <f ca="1">DATE(CalendarYear,5,1)</f>
        <v>45778</v>
      </c>
      <c r="C5" s="2" t="str">
        <f ca="1">IF(DAY(MaySun1)=1,"",IF(AND(YEAR(MaySun1+1)=CalendarYear,MONTH(MaySun1+1)=5),MaySun1+1,""))</f>
        <v/>
      </c>
      <c r="D5" s="2" t="str">
        <f ca="1">IF(DAY(MaySun1)=1,"",IF(AND(YEAR(MaySun1+2)=CalendarYear,MONTH(MaySun1+2)=5),MaySun1+2,""))</f>
        <v/>
      </c>
      <c r="E5" s="2" t="str">
        <f ca="1">IF(DAY(MaySun1)=1,"",IF(AND(YEAR(MaySun1+3)=CalendarYear,MONTH(MaySun1+3)=5),MaySun1+3,""))</f>
        <v/>
      </c>
      <c r="F5" s="2" t="str">
        <f ca="1">IF(DAY(MaySun1)=1,"",IF(AND(YEAR(MaySun1+4)=CalendarYear,MONTH(MaySun1+4)=5),MaySun1+4,""))</f>
        <v/>
      </c>
      <c r="G5" s="2">
        <f ca="1">IF(DAY(MaySun1)=1,"",IF(AND(YEAR(MaySun1+5)=CalendarYear,MONTH(MaySun1+5)=5),MaySun1+5,""))</f>
        <v>45778</v>
      </c>
      <c r="H5" s="16">
        <f ca="1">IF(DAY(MaySun1)=1,"",IF(AND(YEAR(MaySun1+6)=CalendarYear,MONTH(MaySun1+6)=5),MaySun1+6,""))</f>
        <v>45779</v>
      </c>
      <c r="I5" s="16">
        <f ca="1">IF(DAY(MaySun1)=1,IF(AND(YEAR(MaySun1)=CalendarYear,MONTH(MaySun1)=5),MaySun1,""),IF(AND(YEAR(MaySun1+7)=CalendarYear,MONTH(MaySun1+7)=5),MaySun1+7,""))</f>
        <v>45780</v>
      </c>
      <c r="J5" s="16">
        <f ca="1">IF(DAY(MaySun1)=1,IF(AND(YEAR(MaySun1+1)=CalendarYear,MONTH(MaySun1+1)=5),MaySun1+1,""),IF(AND(YEAR(MaySun1+8)=CalendarYear,MONTH(MaySun1+8)=5),MaySun1+8,""))</f>
        <v>45781</v>
      </c>
      <c r="K5" s="2">
        <f ca="1">IF(DAY(MaySun1)=1,IF(AND(YEAR(MaySun1+2)=CalendarYear,MONTH(MaySun1+2)=5),MaySun1+2,""),IF(AND(YEAR(MaySun1+9)=CalendarYear,MONTH(MaySun1+9)=5),MaySun1+9,""))</f>
        <v>45782</v>
      </c>
      <c r="L5" s="2">
        <f ca="1">IF(DAY(MaySun1)=1,IF(AND(YEAR(MaySun1+3)=CalendarYear,MONTH(MaySun1+3)=5),MaySun1+3,""),IF(AND(YEAR(MaySun1+10)=CalendarYear,MONTH(MaySun1+10)=5),MaySun1+10,""))</f>
        <v>45783</v>
      </c>
      <c r="M5" s="2">
        <f ca="1">IF(DAY(MaySun1)=1,IF(AND(YEAR(MaySun1+4)=CalendarYear,MONTH(MaySun1+4)=5),MaySun1+4,""),IF(AND(YEAR(MaySun1+11)=CalendarYear,MONTH(MaySun1+11)=5),MaySun1+11,""))</f>
        <v>45784</v>
      </c>
      <c r="N5" s="2">
        <f ca="1">IF(DAY(MaySun1)=1,IF(AND(YEAR(MaySun1+5)=CalendarYear,MONTH(MaySun1+5)=5),MaySun1+5,""),IF(AND(YEAR(MaySun1+12)=CalendarYear,MONTH(MaySun1+12)=5),MaySun1+12,""))</f>
        <v>45785</v>
      </c>
      <c r="O5" s="16">
        <f ca="1">IF(DAY(MaySun1)=1,IF(AND(YEAR(MaySun1+6)=CalendarYear,MONTH(MaySun1+6)=5),MaySun1+6,""),IF(AND(YEAR(MaySun1+13)=CalendarYear,MONTH(MaySun1+13)=5),MaySun1+13,""))</f>
        <v>45786</v>
      </c>
      <c r="P5" s="16">
        <f ca="1">IF(DAY(MaySun1)=1,IF(AND(YEAR(MaySun1+7)=CalendarYear,MONTH(MaySun1+7)=5),MaySun1+7,""),IF(AND(YEAR(MaySun1+14)=CalendarYear,MONTH(MaySun1+14)=5),MaySun1+14,""))</f>
        <v>45787</v>
      </c>
      <c r="Q5" s="16">
        <f ca="1">IF(DAY(MaySun1)=1,IF(AND(YEAR(MaySun1+8)=CalendarYear,MONTH(MaySun1+8)=5),MaySun1+8,""),IF(AND(YEAR(MaySun1+15)=CalendarYear,MONTH(MaySun1+15)=5),MaySun1+15,""))</f>
        <v>45788</v>
      </c>
      <c r="R5" s="2">
        <f ca="1">IF(DAY(MaySun1)=1,IF(AND(YEAR(MaySun1+9)=CalendarYear,MONTH(MaySun1+9)=5),MaySun1+9,""),IF(AND(YEAR(MaySun1+16)=CalendarYear,MONTH(MaySun1+16)=5),MaySun1+16,""))</f>
        <v>45789</v>
      </c>
      <c r="S5" s="2">
        <f ca="1">IF(DAY(MaySun1)=1,IF(AND(YEAR(MaySun1+10)=CalendarYear,MONTH(MaySun1+10)=5),MaySun1+10,""),IF(AND(YEAR(MaySun1+17)=CalendarYear,MONTH(MaySun1+17)=5),MaySun1+17,""))</f>
        <v>45790</v>
      </c>
      <c r="T5" s="2">
        <f ca="1">IF(DAY(MaySun1)=1,IF(AND(YEAR(MaySun1+11)=CalendarYear,MONTH(MaySun1+11)=5),MaySun1+11,""),IF(AND(YEAR(MaySun1+18)=CalendarYear,MONTH(MaySun1+18)=5),MaySun1+18,""))</f>
        <v>45791</v>
      </c>
      <c r="U5" s="2">
        <f ca="1">IF(DAY(MaySun1)=1,IF(AND(YEAR(MaySun1+12)=CalendarYear,MONTH(MaySun1+12)=5),MaySun1+12,""),IF(AND(YEAR(MaySun1+19)=CalendarYear,MONTH(MaySun1+19)=5),MaySun1+19,""))</f>
        <v>45792</v>
      </c>
      <c r="V5" s="16">
        <f ca="1">IF(DAY(MaySun1)=1,IF(AND(YEAR(MaySun1+13)=CalendarYear,MONTH(MaySun1+13)=5),MaySun1+13,""),IF(AND(YEAR(MaySun1+20)=CalendarYear,MONTH(MaySun1+20)=5),MaySun1+20,""))</f>
        <v>45793</v>
      </c>
      <c r="W5" s="16">
        <f ca="1">IF(DAY(MaySun1)=1,IF(AND(YEAR(MaySun1+14)=CalendarYear,MONTH(MaySun1+14)=5),MaySun1+14,""),IF(AND(YEAR(MaySun1+21)=CalendarYear,MONTH(MaySun1+21)=5),MaySun1+21,""))</f>
        <v>45794</v>
      </c>
      <c r="X5" s="16">
        <f ca="1">IF(DAY(MaySun1)=1,IF(AND(YEAR(MaySun1+15)=CalendarYear,MONTH(MaySun1+15)=5),MaySun1+15,""),IF(AND(YEAR(MaySun1+22)=CalendarYear,MONTH(MaySun1+22)=5),MaySun1+22,""))</f>
        <v>45795</v>
      </c>
      <c r="Y5" s="2">
        <f ca="1">IF(DAY(MaySun1)=1,IF(AND(YEAR(MaySun1+16)=CalendarYear,MONTH(MaySun1+16)=5),MaySun1+16,""),IF(AND(YEAR(MaySun1+23)=CalendarYear,MONTH(MaySun1+23)=5),MaySun1+23,""))</f>
        <v>45796</v>
      </c>
      <c r="Z5" s="2">
        <f ca="1">IF(DAY(MaySun1)=1,IF(AND(YEAR(MaySun1+17)=CalendarYear,MONTH(MaySun1+17)=5),MaySun1+17,""),IF(AND(YEAR(MaySun1+24)=CalendarYear,MONTH(MaySun1+24)=5),MaySun1+24,""))</f>
        <v>45797</v>
      </c>
      <c r="AA5" s="2">
        <f ca="1">IF(DAY(MaySun1)=1,IF(AND(YEAR(MaySun1+18)=CalendarYear,MONTH(MaySun1+18)=5),MaySun1+18,""),IF(AND(YEAR(MaySun1+25)=CalendarYear,MONTH(MaySun1+25)=5),MaySun1+25,""))</f>
        <v>45798</v>
      </c>
      <c r="AB5" s="2">
        <f ca="1">IF(DAY(MaySun1)=1,IF(AND(YEAR(MaySun1+19)=CalendarYear,MONTH(MaySun1+19)=5),MaySun1+19,""),IF(AND(YEAR(MaySun1+26)=CalendarYear,MONTH(MaySun1+26)=5),MaySun1+26,""))</f>
        <v>45799</v>
      </c>
      <c r="AC5" s="16">
        <f ca="1">IF(DAY(MaySun1)=1,IF(AND(YEAR(MaySun1+20)=CalendarYear,MONTH(MaySun1+20)=5),MaySun1+20,""),IF(AND(YEAR(MaySun1+27)=CalendarYear,MONTH(MaySun1+27)=5),MaySun1+27,""))</f>
        <v>45800</v>
      </c>
      <c r="AD5" s="16">
        <f ca="1">IF(DAY(MaySun1)=1,IF(AND(YEAR(MaySun1+21)=CalendarYear,MONTH(MaySun1+21)=5),MaySun1+21,""),IF(AND(YEAR(MaySun1+28)=CalendarYear,MONTH(MaySun1+28)=5),MaySun1+28,""))</f>
        <v>45801</v>
      </c>
      <c r="AE5" s="16">
        <f ca="1">IF(DAY(MaySun1)=1,IF(AND(YEAR(MaySun1+22)=CalendarYear,MONTH(MaySun1+22)=5),MaySun1+22,""),IF(AND(YEAR(MaySun1+29)=CalendarYear,MONTH(MaySun1+29)=5),MaySun1+29,""))</f>
        <v>45802</v>
      </c>
      <c r="AF5" s="2">
        <f ca="1">IF(DAY(MaySun1)=1,IF(AND(YEAR(MaySun1+23)=CalendarYear,MONTH(MaySun1+23)=5),MaySun1+23,""),IF(AND(YEAR(MaySun1+30)=CalendarYear,MONTH(MaySun1+30)=5),MaySun1+30,""))</f>
        <v>45803</v>
      </c>
      <c r="AG5" s="2">
        <f ca="1">IF(DAY(MaySun1)=1,IF(AND(YEAR(MaySun1+24)=CalendarYear,MONTH(MaySun1+24)=5),MaySun1+24,""),IF(AND(YEAR(MaySun1+31)=CalendarYear,MONTH(MaySun1+31)=5),MaySun1+31,""))</f>
        <v>45804</v>
      </c>
      <c r="AH5" s="2">
        <f ca="1">IF(DAY(MaySun1)=1,IF(AND(YEAR(MaySun1+25)=CalendarYear,MONTH(MaySun1+25)=5),MaySun1+25,""),IF(AND(YEAR(MaySun1+32)=CalendarYear,MONTH(MaySun1+32)=5),MaySun1+32,""))</f>
        <v>45805</v>
      </c>
      <c r="AI5" s="2">
        <f ca="1">IF(DAY(MaySun1)=1,IF(AND(YEAR(MaySun1+26)=CalendarYear,MONTH(MaySun1+26)=5),MaySun1+26,""),IF(AND(YEAR(MaySun1+33)=CalendarYear,MONTH(MaySun1+33)=5),MaySun1+33,""))</f>
        <v>45806</v>
      </c>
      <c r="AJ5" s="16">
        <f ca="1">IF(DAY(MaySun1)=1,IF(AND(YEAR(MaySun1+27)=CalendarYear,MONTH(MaySun1+27)=5),MaySun1+27,""),IF(AND(YEAR(MaySun1+34)=CalendarYear,MONTH(MaySun1+34)=5),MaySun1+34,""))</f>
        <v>45807</v>
      </c>
      <c r="AK5" s="16">
        <f ca="1">IF(DAY(MaySun1)=1,IF(AND(YEAR(MaySun1+28)=CalendarYear,MONTH(MaySun1+28)=5),MaySun1+28,""),IF(AND(YEAR(MaySun1+35)=CalendarYear,MONTH(MaySun1+35)=5),MaySun1+35,""))</f>
        <v>45808</v>
      </c>
      <c r="AL5" s="2" t="str">
        <f ca="1">IF(DAY(MaySun1)=1,IF(AND(YEAR(MaySun1+29)=CalendarYear,MONTH(MaySun1+29)=5),MaySun1+29,""),IF(AND(YEAR(MaySun1+36)=CalendarYear,MONTH(MaySun1+36)=5),MaySun1+36,""))</f>
        <v/>
      </c>
      <c r="AM5" s="4" t="str">
        <f ca="1">IF(DAY(MaySun1)=1,IF(AND(YEAR(MaySun1+30)=CalendarYear,MONTH(MaySun1+30)=5),MaySun1+30,""),IF(AND(YEAR(MaySun1+37)=CalendarYear,MONTH(MaySun1+37)=5),MaySun1+37,""))</f>
        <v/>
      </c>
    </row>
    <row r="6" spans="2:39" s="15" customFormat="1" ht="19.899999999999999" customHeight="1">
      <c r="B6" s="27"/>
      <c r="C6" s="3" t="s">
        <v>1</v>
      </c>
      <c r="D6" s="3" t="s">
        <v>2</v>
      </c>
      <c r="E6" s="3" t="s">
        <v>3</v>
      </c>
      <c r="F6" s="3" t="s">
        <v>4</v>
      </c>
      <c r="G6" s="18" t="s">
        <v>5</v>
      </c>
      <c r="H6" s="17" t="s">
        <v>6</v>
      </c>
      <c r="I6" s="17" t="s">
        <v>7</v>
      </c>
      <c r="J6" s="17" t="s">
        <v>1</v>
      </c>
      <c r="K6" s="18" t="s">
        <v>2</v>
      </c>
      <c r="L6" s="18" t="s">
        <v>3</v>
      </c>
      <c r="M6" s="18" t="s">
        <v>4</v>
      </c>
      <c r="N6" s="18" t="s">
        <v>5</v>
      </c>
      <c r="O6" s="17" t="s">
        <v>6</v>
      </c>
      <c r="P6" s="17" t="s">
        <v>7</v>
      </c>
      <c r="Q6" s="17" t="s">
        <v>1</v>
      </c>
      <c r="R6" s="18" t="s">
        <v>2</v>
      </c>
      <c r="S6" s="18" t="s">
        <v>3</v>
      </c>
      <c r="T6" s="18" t="s">
        <v>4</v>
      </c>
      <c r="U6" s="18" t="s">
        <v>5</v>
      </c>
      <c r="V6" s="17" t="s">
        <v>6</v>
      </c>
      <c r="W6" s="17" t="s">
        <v>7</v>
      </c>
      <c r="X6" s="17" t="s">
        <v>1</v>
      </c>
      <c r="Y6" s="18" t="s">
        <v>2</v>
      </c>
      <c r="Z6" s="18" t="s">
        <v>3</v>
      </c>
      <c r="AA6" s="18" t="s">
        <v>4</v>
      </c>
      <c r="AB6" s="18" t="s">
        <v>5</v>
      </c>
      <c r="AC6" s="17" t="s">
        <v>6</v>
      </c>
      <c r="AD6" s="17" t="s">
        <v>7</v>
      </c>
      <c r="AE6" s="17" t="s">
        <v>1</v>
      </c>
      <c r="AF6" s="18" t="s">
        <v>2</v>
      </c>
      <c r="AG6" s="18" t="s">
        <v>3</v>
      </c>
      <c r="AH6" s="18" t="s">
        <v>4</v>
      </c>
      <c r="AI6" s="18" t="s">
        <v>5</v>
      </c>
      <c r="AJ6" s="17" t="s">
        <v>6</v>
      </c>
      <c r="AK6" s="17" t="s">
        <v>7</v>
      </c>
      <c r="AL6" s="3" t="s">
        <v>1</v>
      </c>
      <c r="AM6" s="5" t="s">
        <v>2</v>
      </c>
    </row>
    <row r="7" spans="2:39" ht="19.899999999999999" customHeight="1">
      <c r="B7" s="19"/>
      <c r="C7" s="21"/>
      <c r="D7" s="21"/>
      <c r="E7" s="21"/>
      <c r="F7" s="21"/>
      <c r="G7" s="21" t="s">
        <v>8</v>
      </c>
      <c r="H7" s="21" t="s">
        <v>8</v>
      </c>
      <c r="I7" s="21" t="s">
        <v>8</v>
      </c>
      <c r="J7" s="21" t="s">
        <v>8</v>
      </c>
      <c r="K7" s="21" t="s">
        <v>8</v>
      </c>
      <c r="L7" s="21" t="s">
        <v>8</v>
      </c>
      <c r="M7" s="21" t="s">
        <v>8</v>
      </c>
      <c r="N7" s="21" t="s">
        <v>8</v>
      </c>
      <c r="O7" s="21" t="s">
        <v>8</v>
      </c>
      <c r="P7" s="21" t="s">
        <v>8</v>
      </c>
      <c r="Q7" s="21" t="s">
        <v>8</v>
      </c>
      <c r="R7" s="21" t="s">
        <v>8</v>
      </c>
      <c r="S7" s="21" t="s">
        <v>8</v>
      </c>
      <c r="T7" s="21" t="s">
        <v>8</v>
      </c>
      <c r="U7" s="21" t="s">
        <v>8</v>
      </c>
      <c r="V7" s="21" t="s">
        <v>8</v>
      </c>
      <c r="W7" s="21" t="s">
        <v>8</v>
      </c>
      <c r="X7" s="21" t="s">
        <v>8</v>
      </c>
      <c r="Y7" s="21" t="s">
        <v>8</v>
      </c>
      <c r="Z7" s="21" t="s">
        <v>8</v>
      </c>
      <c r="AA7" s="21" t="s">
        <v>8</v>
      </c>
      <c r="AB7" s="21" t="s">
        <v>8</v>
      </c>
      <c r="AC7" s="21" t="s">
        <v>8</v>
      </c>
      <c r="AD7" s="21" t="s">
        <v>8</v>
      </c>
      <c r="AE7" s="21" t="s">
        <v>8</v>
      </c>
      <c r="AF7" s="21" t="s">
        <v>8</v>
      </c>
      <c r="AG7" s="21" t="s">
        <v>8</v>
      </c>
      <c r="AH7" s="21" t="s">
        <v>8</v>
      </c>
      <c r="AI7" s="21" t="s">
        <v>8</v>
      </c>
      <c r="AJ7" s="21" t="s">
        <v>8</v>
      </c>
      <c r="AK7" s="21" t="s">
        <v>8</v>
      </c>
      <c r="AL7" s="21"/>
      <c r="AM7" s="21"/>
    </row>
    <row r="8" spans="2:39" ht="19.899999999999999" customHeight="1">
      <c r="B8" s="20"/>
    </row>
    <row r="9" spans="2:39" s="15" customFormat="1" ht="19.899999999999999" customHeight="1">
      <c r="B9" s="26">
        <f ca="1">DATE(CalendarYear,6,1)</f>
        <v>45809</v>
      </c>
      <c r="C9" s="16">
        <f ca="1">IF(DAY(JunSun1)=1,"",IF(AND(YEAR(JunSun1+1)=CalendarYear,MONTH(JunSun1+1)=6),JunSun1+1,""))</f>
        <v>45809</v>
      </c>
      <c r="D9" s="2">
        <f ca="1">IF(DAY(JunSun1)=1,"",IF(AND(YEAR(JunSun1+2)=CalendarYear,MONTH(JunSun1+2)=6),JunSun1+2,""))</f>
        <v>45810</v>
      </c>
      <c r="E9" s="2">
        <f ca="1">IF(DAY(JunSun1)=1,"",IF(AND(YEAR(JunSun1+3)=CalendarYear,MONTH(JunSun1+3)=6),JunSun1+3,""))</f>
        <v>45811</v>
      </c>
      <c r="F9" s="2">
        <f ca="1">IF(DAY(JunSun1)=1,"",IF(AND(YEAR(JunSun1+4)=CalendarYear,MONTH(JunSun1+4)=6),JunSun1+4,""))</f>
        <v>45812</v>
      </c>
      <c r="G9" s="2">
        <f ca="1">IF(DAY(JunSun1)=1,"",IF(AND(YEAR(JunSun1+5)=CalendarYear,MONTH(JunSun1+5)=6),JunSun1+5,""))</f>
        <v>45813</v>
      </c>
      <c r="H9" s="16">
        <f ca="1">IF(DAY(JunSun1)=1,"",IF(AND(YEAR(JunSun1+6)=CalendarYear,MONTH(JunSun1+6)=6),JunSun1+6,""))</f>
        <v>45814</v>
      </c>
      <c r="I9" s="16">
        <f ca="1">IF(DAY(JunSun1)=1,IF(AND(YEAR(JunSun1)=CalendarYear,MONTH(JunSun1)=6),JunSun1,""),IF(AND(YEAR(JunSun1+7)=CalendarYear,MONTH(JunSun1+7)=6),JunSun1+7,""))</f>
        <v>45815</v>
      </c>
      <c r="J9" s="16">
        <f ca="1">IF(DAY(JunSun1)=1,IF(AND(YEAR(JunSun1+1)=CalendarYear,MONTH(JunSun1+1)=6),JunSun1+1,""),IF(AND(YEAR(JunSun1+8)=CalendarYear,MONTH(JunSun1+8)=6),JunSun1+8,""))</f>
        <v>45816</v>
      </c>
      <c r="K9" s="2">
        <f ca="1">IF(DAY(JunSun1)=1,IF(AND(YEAR(JunSun1+2)=CalendarYear,MONTH(JunSun1+2)=6),JunSun1+2,""),IF(AND(YEAR(JunSun1+9)=CalendarYear,MONTH(JunSun1+9)=6),JunSun1+9,""))</f>
        <v>45817</v>
      </c>
      <c r="L9" s="2">
        <f ca="1">IF(DAY(JunSun1)=1,IF(AND(YEAR(JunSun1+3)=CalendarYear,MONTH(JunSun1+3)=6),JunSun1+3,""),IF(AND(YEAR(JunSun1+10)=CalendarYear,MONTH(JunSun1+10)=6),JunSun1+10,""))</f>
        <v>45818</v>
      </c>
      <c r="M9" s="2">
        <f ca="1">IF(DAY(JunSun1)=1,IF(AND(YEAR(JunSun1+4)=CalendarYear,MONTH(JunSun1+4)=6),JunSun1+4,""),IF(AND(YEAR(JunSun1+11)=CalendarYear,MONTH(JunSun1+11)=6),JunSun1+11,""))</f>
        <v>45819</v>
      </c>
      <c r="N9" s="2">
        <f ca="1">IF(DAY(JunSun1)=1,IF(AND(YEAR(JunSun1+5)=CalendarYear,MONTH(JunSun1+5)=6),JunSun1+5,""),IF(AND(YEAR(JunSun1+12)=CalendarYear,MONTH(JunSun1+12)=6),JunSun1+12,""))</f>
        <v>45820</v>
      </c>
      <c r="O9" s="16">
        <f ca="1">IF(DAY(JunSun1)=1,IF(AND(YEAR(JunSun1+6)=CalendarYear,MONTH(JunSun1+6)=6),JunSun1+6,""),IF(AND(YEAR(JunSun1+13)=CalendarYear,MONTH(JunSun1+13)=6),JunSun1+13,""))</f>
        <v>45821</v>
      </c>
      <c r="P9" s="16">
        <f ca="1">IF(DAY(JunSun1)=1,IF(AND(YEAR(JunSun1+7)=CalendarYear,MONTH(JunSun1+7)=6),JunSun1+7,""),IF(AND(YEAR(JunSun1+14)=CalendarYear,MONTH(JunSun1+14)=6),JunSun1+14,""))</f>
        <v>45822</v>
      </c>
      <c r="Q9" s="16">
        <f ca="1">IF(DAY(JunSun1)=1,IF(AND(YEAR(JunSun1+8)=CalendarYear,MONTH(JunSun1+8)=6),JunSun1+8,""),IF(AND(YEAR(JunSun1+15)=CalendarYear,MONTH(JunSun1+15)=6),JunSun1+15,""))</f>
        <v>45823</v>
      </c>
      <c r="R9" s="2">
        <f ca="1">IF(DAY(JunSun1)=1,IF(AND(YEAR(JunSun1+9)=CalendarYear,MONTH(JunSun1+9)=6),JunSun1+9,""),IF(AND(YEAR(JunSun1+16)=CalendarYear,MONTH(JunSun1+16)=6),JunSun1+16,""))</f>
        <v>45824</v>
      </c>
      <c r="S9" s="2">
        <f ca="1">IF(DAY(JunSun1)=1,IF(AND(YEAR(JunSun1+10)=CalendarYear,MONTH(JunSun1+10)=6),JunSun1+10,""),IF(AND(YEAR(JunSun1+17)=CalendarYear,MONTH(JunSun1+17)=6),JunSun1+17,""))</f>
        <v>45825</v>
      </c>
      <c r="T9" s="2">
        <f ca="1">IF(DAY(JunSun1)=1,IF(AND(YEAR(JunSun1+11)=CalendarYear,MONTH(JunSun1+11)=6),JunSun1+11,""),IF(AND(YEAR(JunSun1+18)=CalendarYear,MONTH(JunSun1+18)=6),JunSun1+18,""))</f>
        <v>45826</v>
      </c>
      <c r="U9" s="2">
        <f ca="1">IF(DAY(JunSun1)=1,IF(AND(YEAR(JunSun1+12)=CalendarYear,MONTH(JunSun1+12)=6),JunSun1+12,""),IF(AND(YEAR(JunSun1+19)=CalendarYear,MONTH(JunSun1+19)=6),JunSun1+19,""))</f>
        <v>45827</v>
      </c>
      <c r="V9" s="16">
        <f ca="1">IF(DAY(JunSun1)=1,IF(AND(YEAR(JunSun1+13)=CalendarYear,MONTH(JunSun1+13)=6),JunSun1+13,""),IF(AND(YEAR(JunSun1+20)=CalendarYear,MONTH(JunSun1+20)=6),JunSun1+20,""))</f>
        <v>45828</v>
      </c>
      <c r="W9" s="16">
        <f ca="1">IF(DAY(JunSun1)=1,IF(AND(YEAR(JunSun1+14)=CalendarYear,MONTH(JunSun1+14)=6),JunSun1+14,""),IF(AND(YEAR(JunSun1+21)=CalendarYear,MONTH(JunSun1+21)=6),JunSun1+21,""))</f>
        <v>45829</v>
      </c>
      <c r="X9" s="16">
        <f ca="1">IF(DAY(JunSun1)=1,IF(AND(YEAR(JunSun1+15)=CalendarYear,MONTH(JunSun1+15)=6),JunSun1+15,""),IF(AND(YEAR(JunSun1+22)=CalendarYear,MONTH(JunSun1+22)=6),JunSun1+22,""))</f>
        <v>45830</v>
      </c>
      <c r="Y9" s="2">
        <f ca="1">IF(DAY(JunSun1)=1,IF(AND(YEAR(JunSun1+16)=CalendarYear,MONTH(JunSun1+16)=6),JunSun1+16,""),IF(AND(YEAR(JunSun1+23)=CalendarYear,MONTH(JunSun1+23)=6),JunSun1+23,""))</f>
        <v>45831</v>
      </c>
      <c r="Z9" s="2">
        <f ca="1">IF(DAY(JunSun1)=1,IF(AND(YEAR(JunSun1+17)=CalendarYear,MONTH(JunSun1+17)=6),JunSun1+17,""),IF(AND(YEAR(JunSun1+24)=CalendarYear,MONTH(JunSun1+24)=6),JunSun1+24,""))</f>
        <v>45832</v>
      </c>
      <c r="AA9" s="2">
        <f ca="1">IF(DAY(JunSun1)=1,IF(AND(YEAR(JunSun1+18)=CalendarYear,MONTH(JunSun1+18)=6),JunSun1+18,""),IF(AND(YEAR(JunSun1+25)=CalendarYear,MONTH(JunSun1+25)=6),JunSun1+25,""))</f>
        <v>45833</v>
      </c>
      <c r="AB9" s="2">
        <f ca="1">IF(DAY(JunSun1)=1,IF(AND(YEAR(JunSun1+19)=CalendarYear,MONTH(JunSun1+19)=6),JunSun1+19,""),IF(AND(YEAR(JunSun1+26)=CalendarYear,MONTH(JunSun1+26)=6),JunSun1+26,""))</f>
        <v>45834</v>
      </c>
      <c r="AC9" s="16">
        <f ca="1">IF(DAY(JunSun1)=1,IF(AND(YEAR(JunSun1+20)=CalendarYear,MONTH(JunSun1+20)=6),JunSun1+20,""),IF(AND(YEAR(JunSun1+27)=CalendarYear,MONTH(JunSun1+27)=6),JunSun1+27,""))</f>
        <v>45835</v>
      </c>
      <c r="AD9" s="16">
        <f ca="1">IF(DAY(JunSun1)=1,IF(AND(YEAR(JunSun1+21)=CalendarYear,MONTH(JunSun1+21)=6),JunSun1+21,""),IF(AND(YEAR(JunSun1+28)=CalendarYear,MONTH(JunSun1+28)=6),JunSun1+28,""))</f>
        <v>45836</v>
      </c>
      <c r="AE9" s="16">
        <f ca="1">IF(DAY(JunSun1)=1,IF(AND(YEAR(JunSun1+22)=CalendarYear,MONTH(JunSun1+22)=6),JunSun1+22,""),IF(AND(YEAR(JunSun1+29)=CalendarYear,MONTH(JunSun1+29)=6),JunSun1+29,""))</f>
        <v>45837</v>
      </c>
      <c r="AF9" s="2">
        <f ca="1">IF(DAY(JunSun1)=1,IF(AND(YEAR(JunSun1+23)=CalendarYear,MONTH(JunSun1+23)=6),JunSun1+23,""),IF(AND(YEAR(JunSun1+30)=CalendarYear,MONTH(JunSun1+30)=6),JunSun1+30,""))</f>
        <v>45838</v>
      </c>
      <c r="AG9" s="2" t="str">
        <f ca="1">IF(DAY(JunSun1)=1,IF(AND(YEAR(JunSun1+24)=CalendarYear,MONTH(JunSun1+24)=6),JunSun1+24,""),IF(AND(YEAR(JunSun1+31)=CalendarYear,MONTH(JunSun1+31)=6),JunSun1+31,""))</f>
        <v/>
      </c>
      <c r="AH9" s="2" t="str">
        <f ca="1">IF(DAY(JunSun1)=1,IF(AND(YEAR(JunSun1+25)=CalendarYear,MONTH(JunSun1+25)=6),JunSun1+25,""),IF(AND(YEAR(JunSun1+32)=CalendarYear,MONTH(JunSun1+32)=6),JunSun1+32,""))</f>
        <v/>
      </c>
      <c r="AI9" s="2" t="str">
        <f ca="1">IF(DAY(JunSun1)=1,IF(AND(YEAR(JunSun1+26)=CalendarYear,MONTH(JunSun1+26)=6),JunSun1+26,""),IF(AND(YEAR(JunSun1+33)=CalendarYear,MONTH(JunSun1+33)=6),JunSun1+33,""))</f>
        <v/>
      </c>
      <c r="AJ9" s="2" t="str">
        <f ca="1">IF(DAY(JunSun1)=1,IF(AND(YEAR(JunSun1+27)=CalendarYear,MONTH(JunSun1+27)=6),JunSun1+27,""),IF(AND(YEAR(JunSun1+34)=CalendarYear,MONTH(JunSun1+34)=6),JunSun1+34,""))</f>
        <v/>
      </c>
      <c r="AK9" s="2" t="str">
        <f ca="1">IF(DAY(JunSun1)=1,IF(AND(YEAR(JunSun1+28)=CalendarYear,MONTH(JunSun1+28)=6),JunSun1+28,""),IF(AND(YEAR(JunSun1+35)=CalendarYear,MONTH(JunSun1+35)=6),JunSun1+35,""))</f>
        <v/>
      </c>
      <c r="AL9" s="2" t="str">
        <f ca="1">IF(DAY(JunSun1)=1,IF(AND(YEAR(JunSun1+29)=CalendarYear,MONTH(JunSun1+29)=6),JunSun1+29,""),IF(AND(YEAR(JunSun1+36)=CalendarYear,MONTH(JunSun1+36)=6),JunSun1+36,""))</f>
        <v/>
      </c>
      <c r="AM9" s="4" t="str">
        <f ca="1">IF(DAY(JunSun1)=1,IF(AND(YEAR(JunSun1+30)=CalendarYear,MONTH(JunSun1+30)=6),JunSun1+30,""),IF(AND(YEAR(JunSun1+37)=CalendarYear,MONTH(JunSun1+37)=6),JunSun1+37,""))</f>
        <v/>
      </c>
    </row>
    <row r="10" spans="2:39" s="15" customFormat="1" ht="19.899999999999999" customHeight="1">
      <c r="B10" s="27"/>
      <c r="C10" s="17" t="s">
        <v>1</v>
      </c>
      <c r="D10" s="18" t="s">
        <v>2</v>
      </c>
      <c r="E10" s="18" t="s">
        <v>3</v>
      </c>
      <c r="F10" s="18" t="s">
        <v>4</v>
      </c>
      <c r="G10" s="18" t="s">
        <v>5</v>
      </c>
      <c r="H10" s="17" t="s">
        <v>6</v>
      </c>
      <c r="I10" s="17" t="s">
        <v>7</v>
      </c>
      <c r="J10" s="17" t="s">
        <v>1</v>
      </c>
      <c r="K10" s="18" t="s">
        <v>2</v>
      </c>
      <c r="L10" s="18" t="s">
        <v>3</v>
      </c>
      <c r="M10" s="18" t="s">
        <v>4</v>
      </c>
      <c r="N10" s="18" t="s">
        <v>5</v>
      </c>
      <c r="O10" s="17" t="s">
        <v>6</v>
      </c>
      <c r="P10" s="17" t="s">
        <v>7</v>
      </c>
      <c r="Q10" s="17" t="s">
        <v>1</v>
      </c>
      <c r="R10" s="18" t="s">
        <v>2</v>
      </c>
      <c r="S10" s="18" t="s">
        <v>3</v>
      </c>
      <c r="T10" s="18" t="s">
        <v>4</v>
      </c>
      <c r="U10" s="18" t="s">
        <v>5</v>
      </c>
      <c r="V10" s="17" t="s">
        <v>6</v>
      </c>
      <c r="W10" s="17" t="s">
        <v>7</v>
      </c>
      <c r="X10" s="17" t="s">
        <v>1</v>
      </c>
      <c r="Y10" s="18" t="s">
        <v>2</v>
      </c>
      <c r="Z10" s="18" t="s">
        <v>3</v>
      </c>
      <c r="AA10" s="18" t="s">
        <v>4</v>
      </c>
      <c r="AB10" s="18" t="s">
        <v>5</v>
      </c>
      <c r="AC10" s="17" t="s">
        <v>6</v>
      </c>
      <c r="AD10" s="17" t="s">
        <v>7</v>
      </c>
      <c r="AE10" s="17" t="s">
        <v>1</v>
      </c>
      <c r="AF10" s="18" t="s">
        <v>2</v>
      </c>
      <c r="AG10" s="3" t="s">
        <v>3</v>
      </c>
      <c r="AH10" s="3" t="s">
        <v>4</v>
      </c>
      <c r="AI10" s="3" t="s">
        <v>5</v>
      </c>
      <c r="AJ10" s="3" t="s">
        <v>6</v>
      </c>
      <c r="AK10" s="3" t="s">
        <v>7</v>
      </c>
      <c r="AL10" s="3" t="s">
        <v>1</v>
      </c>
      <c r="AM10" s="5" t="s">
        <v>2</v>
      </c>
    </row>
    <row r="11" spans="2:39" ht="19.899999999999999" customHeight="1">
      <c r="B11" s="19"/>
      <c r="C11" s="21" t="s">
        <v>8</v>
      </c>
      <c r="D11" s="21" t="s">
        <v>9</v>
      </c>
      <c r="E11" s="21" t="s">
        <v>9</v>
      </c>
      <c r="F11" s="21" t="s">
        <v>9</v>
      </c>
      <c r="G11" s="21" t="s">
        <v>9</v>
      </c>
      <c r="H11" s="21" t="s">
        <v>10</v>
      </c>
      <c r="I11" s="22" t="s">
        <v>10</v>
      </c>
      <c r="J11" s="21" t="s">
        <v>10</v>
      </c>
      <c r="K11" s="21" t="s">
        <v>11</v>
      </c>
      <c r="L11" s="21" t="s">
        <v>11</v>
      </c>
      <c r="M11" s="21" t="s">
        <v>11</v>
      </c>
      <c r="N11" s="24" t="s">
        <v>11</v>
      </c>
      <c r="O11" s="24" t="s">
        <v>11</v>
      </c>
      <c r="P11" s="24" t="s">
        <v>11</v>
      </c>
      <c r="Q11" s="24" t="s">
        <v>11</v>
      </c>
      <c r="R11" s="21" t="s">
        <v>10</v>
      </c>
      <c r="S11" s="21" t="s">
        <v>10</v>
      </c>
      <c r="T11" s="21" t="s">
        <v>10</v>
      </c>
      <c r="U11" s="21" t="s">
        <v>10</v>
      </c>
      <c r="V11" s="21" t="s">
        <v>10</v>
      </c>
      <c r="W11" s="21" t="s">
        <v>10</v>
      </c>
      <c r="X11" s="21" t="s">
        <v>10</v>
      </c>
      <c r="Y11" s="21" t="s">
        <v>8</v>
      </c>
      <c r="Z11" s="21" t="s">
        <v>8</v>
      </c>
      <c r="AA11" s="21" t="s">
        <v>8</v>
      </c>
      <c r="AB11" s="21" t="s">
        <v>8</v>
      </c>
      <c r="AC11" s="21" t="s">
        <v>8</v>
      </c>
      <c r="AD11" s="21" t="s">
        <v>8</v>
      </c>
      <c r="AE11" s="21" t="s">
        <v>8</v>
      </c>
      <c r="AF11" s="21" t="s">
        <v>9</v>
      </c>
      <c r="AG11" s="21"/>
      <c r="AH11" s="21"/>
      <c r="AI11" s="21"/>
      <c r="AJ11" s="21"/>
      <c r="AK11" s="21"/>
      <c r="AL11" s="21"/>
      <c r="AM11" s="21"/>
    </row>
    <row r="12" spans="2:39" ht="19.899999999999999" customHeight="1">
      <c r="B12" s="20"/>
    </row>
    <row r="13" spans="2:39" s="15" customFormat="1" ht="19.899999999999999" customHeight="1">
      <c r="B13" s="26">
        <f ca="1">DATE(CalendarYear,7,1)</f>
        <v>45839</v>
      </c>
      <c r="C13" s="2" t="str">
        <f ca="1">IF(DAY(JulSun1)=1,"",IF(AND(YEAR(JulSun1+1)=CalendarYear,MONTH(JulSun1+1)=7),JulSun1+1,""))</f>
        <v/>
      </c>
      <c r="D13" s="2" t="str">
        <f ca="1">IF(DAY(JulSun1)=1,"",IF(AND(YEAR(JulSun1+2)=CalendarYear,MONTH(JulSun1+2)=7),JulSun1+2,""))</f>
        <v/>
      </c>
      <c r="E13" s="2">
        <f ca="1">IF(DAY(JulSun1)=1,"",IF(AND(YEAR(JulSun1+3)=CalendarYear,MONTH(JulSun1+3)=7),JulSun1+3,""))</f>
        <v>45839</v>
      </c>
      <c r="F13" s="2">
        <f ca="1">IF(DAY(JulSun1)=1,"",IF(AND(YEAR(JulSun1+4)=CalendarYear,MONTH(JulSun1+4)=7),JulSun1+4,""))</f>
        <v>45840</v>
      </c>
      <c r="G13" s="2">
        <f ca="1">IF(DAY(JulSun1)=1,"",IF(AND(YEAR(JulSun1+5)=CalendarYear,MONTH(JulSun1+5)=7),JulSun1+5,""))</f>
        <v>45841</v>
      </c>
      <c r="H13" s="16">
        <f ca="1">IF(DAY(JulSun1)=1,"",IF(AND(YEAR(JulSun1+6)=CalendarYear,MONTH(JulSun1+6)=7),JulSun1+6,""))</f>
        <v>45842</v>
      </c>
      <c r="I13" s="16">
        <f ca="1">IF(DAY(JulSun1)=1,IF(AND(YEAR(JulSun1)=CalendarYear,MONTH(JulSun1)=7),JulSun1,""),IF(AND(YEAR(JulSun1+7)=CalendarYear,MONTH(JulSun1+7)=7),JulSun1+7,""))</f>
        <v>45843</v>
      </c>
      <c r="J13" s="16">
        <f ca="1">IF(DAY(JulSun1)=1,IF(AND(YEAR(JulSun1+1)=CalendarYear,MONTH(JulSun1+1)=7),JulSun1+1,""),IF(AND(YEAR(JulSun1+8)=CalendarYear,MONTH(JulSun1+8)=7),JulSun1+8,""))</f>
        <v>45844</v>
      </c>
      <c r="K13" s="2">
        <f ca="1">IF(DAY(JulSun1)=1,IF(AND(YEAR(JulSun1+2)=CalendarYear,MONTH(JulSun1+2)=7),JulSun1+2,""),IF(AND(YEAR(JulSun1+9)=CalendarYear,MONTH(JulSun1+9)=7),JulSun1+9,""))</f>
        <v>45845</v>
      </c>
      <c r="L13" s="2">
        <f ca="1">IF(DAY(JulSun1)=1,IF(AND(YEAR(JulSun1+3)=CalendarYear,MONTH(JulSun1+3)=7),JulSun1+3,""),IF(AND(YEAR(JulSun1+10)=CalendarYear,MONTH(JulSun1+10)=7),JulSun1+10,""))</f>
        <v>45846</v>
      </c>
      <c r="M13" s="2">
        <f ca="1">IF(DAY(JulSun1)=1,IF(AND(YEAR(JulSun1+4)=CalendarYear,MONTH(JulSun1+4)=7),JulSun1+4,""),IF(AND(YEAR(JulSun1+11)=CalendarYear,MONTH(JulSun1+11)=7),JulSun1+11,""))</f>
        <v>45847</v>
      </c>
      <c r="N13" s="2">
        <f ca="1">IF(DAY(JulSun1)=1,IF(AND(YEAR(JulSun1+5)=CalendarYear,MONTH(JulSun1+5)=7),JulSun1+5,""),IF(AND(YEAR(JulSun1+12)=CalendarYear,MONTH(JulSun1+12)=7),JulSun1+12,""))</f>
        <v>45848</v>
      </c>
      <c r="O13" s="16">
        <f ca="1">IF(DAY(JulSun1)=1,IF(AND(YEAR(JulSun1+6)=CalendarYear,MONTH(JulSun1+6)=7),JulSun1+6,""),IF(AND(YEAR(JulSun1+13)=CalendarYear,MONTH(JulSun1+13)=7),JulSun1+13,""))</f>
        <v>45849</v>
      </c>
      <c r="P13" s="16">
        <f ca="1">IF(DAY(JulSun1)=1,IF(AND(YEAR(JulSun1+7)=CalendarYear,MONTH(JulSun1+7)=7),JulSun1+7,""),IF(AND(YEAR(JulSun1+14)=CalendarYear,MONTH(JulSun1+14)=7),JulSun1+14,""))</f>
        <v>45850</v>
      </c>
      <c r="Q13" s="16">
        <f ca="1">IF(DAY(JulSun1)=1,IF(AND(YEAR(JulSun1+8)=CalendarYear,MONTH(JulSun1+8)=7),JulSun1+8,""),IF(AND(YEAR(JulSun1+15)=CalendarYear,MONTH(JulSun1+15)=7),JulSun1+15,""))</f>
        <v>45851</v>
      </c>
      <c r="R13" s="2">
        <f ca="1">IF(DAY(JulSun1)=1,IF(AND(YEAR(JulSun1+9)=CalendarYear,MONTH(JulSun1+9)=7),JulSun1+9,""),IF(AND(YEAR(JulSun1+16)=CalendarYear,MONTH(JulSun1+16)=7),JulSun1+16,""))</f>
        <v>45852</v>
      </c>
      <c r="S13" s="2">
        <f ca="1">IF(DAY(JulSun1)=1,IF(AND(YEAR(JulSun1+10)=CalendarYear,MONTH(JulSun1+10)=7),JulSun1+10,""),IF(AND(YEAR(JulSun1+17)=CalendarYear,MONTH(JulSun1+17)=7),JulSun1+17,""))</f>
        <v>45853</v>
      </c>
      <c r="T13" s="2">
        <f ca="1">IF(DAY(JulSun1)=1,IF(AND(YEAR(JulSun1+11)=CalendarYear,MONTH(JulSun1+11)=7),JulSun1+11,""),IF(AND(YEAR(JulSun1+18)=CalendarYear,MONTH(JulSun1+18)=7),JulSun1+18,""))</f>
        <v>45854</v>
      </c>
      <c r="U13" s="2">
        <f ca="1">IF(DAY(JulSun1)=1,IF(AND(YEAR(JulSun1+12)=CalendarYear,MONTH(JulSun1+12)=7),JulSun1+12,""),IF(AND(YEAR(JulSun1+19)=CalendarYear,MONTH(JulSun1+19)=7),JulSun1+19,""))</f>
        <v>45855</v>
      </c>
      <c r="V13" s="16">
        <f ca="1">IF(DAY(JulSun1)=1,IF(AND(YEAR(JulSun1+13)=CalendarYear,MONTH(JulSun1+13)=7),JulSun1+13,""),IF(AND(YEAR(JulSun1+20)=CalendarYear,MONTH(JulSun1+20)=7),JulSun1+20,""))</f>
        <v>45856</v>
      </c>
      <c r="W13" s="16">
        <f ca="1">IF(DAY(JulSun1)=1,IF(AND(YEAR(JulSun1+14)=CalendarYear,MONTH(JulSun1+14)=7),JulSun1+14,""),IF(AND(YEAR(JulSun1+21)=CalendarYear,MONTH(JulSun1+21)=7),JulSun1+21,""))</f>
        <v>45857</v>
      </c>
      <c r="X13" s="16">
        <f ca="1">IF(DAY(JulSun1)=1,IF(AND(YEAR(JulSun1+15)=CalendarYear,MONTH(JulSun1+15)=7),JulSun1+15,""),IF(AND(YEAR(JulSun1+22)=CalendarYear,MONTH(JulSun1+22)=7),JulSun1+22,""))</f>
        <v>45858</v>
      </c>
      <c r="Y13" s="2">
        <f ca="1">IF(DAY(JulSun1)=1,IF(AND(YEAR(JulSun1+16)=CalendarYear,MONTH(JulSun1+16)=7),JulSun1+16,""),IF(AND(YEAR(JulSun1+23)=CalendarYear,MONTH(JulSun1+23)=7),JulSun1+23,""))</f>
        <v>45859</v>
      </c>
      <c r="Z13" s="2">
        <f ca="1">IF(DAY(JulSun1)=1,IF(AND(YEAR(JulSun1+17)=CalendarYear,MONTH(JulSun1+17)=7),JulSun1+17,""),IF(AND(YEAR(JulSun1+24)=CalendarYear,MONTH(JulSun1+24)=7),JulSun1+24,""))</f>
        <v>45860</v>
      </c>
      <c r="AA13" s="2">
        <f ca="1">IF(DAY(JulSun1)=1,IF(AND(YEAR(JulSun1+18)=CalendarYear,MONTH(JulSun1+18)=7),JulSun1+18,""),IF(AND(YEAR(JulSun1+25)=CalendarYear,MONTH(JulSun1+25)=7),JulSun1+25,""))</f>
        <v>45861</v>
      </c>
      <c r="AB13" s="2">
        <f ca="1">IF(DAY(JulSun1)=1,IF(AND(YEAR(JulSun1+19)=CalendarYear,MONTH(JulSun1+19)=7),JulSun1+19,""),IF(AND(YEAR(JulSun1+26)=CalendarYear,MONTH(JulSun1+26)=7),JulSun1+26,""))</f>
        <v>45862</v>
      </c>
      <c r="AC13" s="16">
        <f ca="1">IF(DAY(JulSun1)=1,IF(AND(YEAR(JulSun1+20)=CalendarYear,MONTH(JulSun1+20)=7),JulSun1+20,""),IF(AND(YEAR(JulSun1+27)=CalendarYear,MONTH(JulSun1+27)=7),JulSun1+27,""))</f>
        <v>45863</v>
      </c>
      <c r="AD13" s="16">
        <f ca="1">IF(DAY(JulSun1)=1,IF(AND(YEAR(JulSun1+21)=CalendarYear,MONTH(JulSun1+21)=7),JulSun1+21,""),IF(AND(YEAR(JulSun1+28)=CalendarYear,MONTH(JulSun1+28)=7),JulSun1+28,""))</f>
        <v>45864</v>
      </c>
      <c r="AE13" s="16">
        <f ca="1">IF(DAY(JulSun1)=1,IF(AND(YEAR(JulSun1+22)=CalendarYear,MONTH(JulSun1+22)=7),JulSun1+22,""),IF(AND(YEAR(JulSun1+29)=CalendarYear,MONTH(JulSun1+29)=7),JulSun1+29,""))</f>
        <v>45865</v>
      </c>
      <c r="AF13" s="2">
        <f ca="1">IF(DAY(JulSun1)=1,IF(AND(YEAR(JulSun1+23)=CalendarYear,MONTH(JulSun1+23)=7),JulSun1+23,""),IF(AND(YEAR(JulSun1+30)=CalendarYear,MONTH(JulSun1+30)=7),JulSun1+30,""))</f>
        <v>45866</v>
      </c>
      <c r="AG13" s="2">
        <f ca="1">IF(DAY(JulSun1)=1,IF(AND(YEAR(JulSun1+24)=CalendarYear,MONTH(JulSun1+24)=7),JulSun1+24,""),IF(AND(YEAR(JulSun1+31)=CalendarYear,MONTH(JulSun1+31)=7),JulSun1+31,""))</f>
        <v>45867</v>
      </c>
      <c r="AH13" s="2">
        <f ca="1">IF(DAY(JulSun1)=1,IF(AND(YEAR(JulSun1+25)=CalendarYear,MONTH(JulSun1+25)=7),JulSun1+25,""),IF(AND(YEAR(JulSun1+32)=CalendarYear,MONTH(JulSun1+32)=7),JulSun1+32,""))</f>
        <v>45868</v>
      </c>
      <c r="AI13" s="2">
        <f ca="1">IF(DAY(JulSun1)=1,IF(AND(YEAR(JulSun1+26)=CalendarYear,MONTH(JulSun1+26)=7),JulSun1+26,""),IF(AND(YEAR(JulSun1+33)=CalendarYear,MONTH(JulSun1+33)=7),JulSun1+33,""))</f>
        <v>45869</v>
      </c>
      <c r="AJ13" s="2" t="str">
        <f ca="1">IF(DAY(JulSun1)=1,IF(AND(YEAR(JulSun1+27)=CalendarYear,MONTH(JulSun1+27)=7),JulSun1+27,""),IF(AND(YEAR(JulSun1+34)=CalendarYear,MONTH(JulSun1+34)=7),JulSun1+34,""))</f>
        <v/>
      </c>
      <c r="AK13" s="2" t="str">
        <f ca="1">IF(DAY(JulSun1)=1,IF(AND(YEAR(JulSun1+28)=CalendarYear,MONTH(JulSun1+28)=7),JulSun1+28,""),IF(AND(YEAR(JulSun1+35)=CalendarYear,MONTH(JulSun1+35)=7),JulSun1+35,""))</f>
        <v/>
      </c>
      <c r="AL13" s="2" t="str">
        <f ca="1">IF(DAY(JulSun1)=1,IF(AND(YEAR(JulSun1+29)=CalendarYear,MONTH(JulSun1+29)=7),JulSun1+29,""),IF(AND(YEAR(JulSun1+36)=CalendarYear,MONTH(JulSun1+36)=7),JulSun1+36,""))</f>
        <v/>
      </c>
      <c r="AM13" s="4" t="str">
        <f ca="1">IF(DAY(JulSun1)=1,IF(AND(YEAR(JulSun1+30)=CalendarYear,MONTH(JulSun1+30)=7),JulSun1+30,""),IF(AND(YEAR(JulSun1+37)=CalendarYear,MONTH(JulSun1+37)=7),JulSun1+37,""))</f>
        <v/>
      </c>
    </row>
    <row r="14" spans="2:39" s="15" customFormat="1" ht="19.899999999999999" customHeight="1">
      <c r="B14" s="27"/>
      <c r="C14" s="3" t="s">
        <v>1</v>
      </c>
      <c r="D14" s="3" t="s">
        <v>2</v>
      </c>
      <c r="E14" s="18" t="s">
        <v>3</v>
      </c>
      <c r="F14" s="18" t="s">
        <v>4</v>
      </c>
      <c r="G14" s="18" t="s">
        <v>5</v>
      </c>
      <c r="H14" s="17" t="s">
        <v>6</v>
      </c>
      <c r="I14" s="17" t="s">
        <v>7</v>
      </c>
      <c r="J14" s="17" t="s">
        <v>1</v>
      </c>
      <c r="K14" s="18" t="s">
        <v>2</v>
      </c>
      <c r="L14" s="18" t="s">
        <v>3</v>
      </c>
      <c r="M14" s="18" t="s">
        <v>4</v>
      </c>
      <c r="N14" s="18" t="s">
        <v>5</v>
      </c>
      <c r="O14" s="17" t="s">
        <v>6</v>
      </c>
      <c r="P14" s="17" t="s">
        <v>7</v>
      </c>
      <c r="Q14" s="17" t="s">
        <v>1</v>
      </c>
      <c r="R14" s="18" t="s">
        <v>2</v>
      </c>
      <c r="S14" s="18" t="s">
        <v>3</v>
      </c>
      <c r="T14" s="18" t="s">
        <v>4</v>
      </c>
      <c r="U14" s="18" t="s">
        <v>5</v>
      </c>
      <c r="V14" s="17" t="s">
        <v>6</v>
      </c>
      <c r="W14" s="17" t="s">
        <v>7</v>
      </c>
      <c r="X14" s="17" t="s">
        <v>1</v>
      </c>
      <c r="Y14" s="18" t="s">
        <v>2</v>
      </c>
      <c r="Z14" s="18" t="s">
        <v>3</v>
      </c>
      <c r="AA14" s="18" t="s">
        <v>4</v>
      </c>
      <c r="AB14" s="18" t="s">
        <v>5</v>
      </c>
      <c r="AC14" s="17" t="s">
        <v>6</v>
      </c>
      <c r="AD14" s="17" t="s">
        <v>7</v>
      </c>
      <c r="AE14" s="17" t="s">
        <v>1</v>
      </c>
      <c r="AF14" s="18" t="s">
        <v>2</v>
      </c>
      <c r="AG14" s="18" t="s">
        <v>3</v>
      </c>
      <c r="AH14" s="18" t="s">
        <v>4</v>
      </c>
      <c r="AI14" s="18" t="s">
        <v>5</v>
      </c>
      <c r="AJ14" s="3" t="s">
        <v>6</v>
      </c>
      <c r="AK14" s="3" t="s">
        <v>7</v>
      </c>
      <c r="AL14" s="3" t="s">
        <v>1</v>
      </c>
      <c r="AM14" s="5" t="s">
        <v>2</v>
      </c>
    </row>
    <row r="15" spans="2:39" ht="19.899999999999999" customHeight="1">
      <c r="B15" s="19"/>
      <c r="C15" s="21"/>
      <c r="D15" s="21"/>
      <c r="E15" s="21" t="s">
        <v>9</v>
      </c>
      <c r="F15" s="21" t="s">
        <v>9</v>
      </c>
      <c r="G15" s="21" t="s">
        <v>9</v>
      </c>
      <c r="H15" s="21" t="s">
        <v>10</v>
      </c>
      <c r="I15" s="21" t="s">
        <v>10</v>
      </c>
      <c r="J15" s="21" t="s">
        <v>10</v>
      </c>
      <c r="K15" s="21" t="s">
        <v>10</v>
      </c>
      <c r="L15" s="21" t="s">
        <v>10</v>
      </c>
      <c r="M15" s="21" t="s">
        <v>10</v>
      </c>
      <c r="N15" s="21" t="s">
        <v>10</v>
      </c>
      <c r="O15" s="21" t="s">
        <v>10</v>
      </c>
      <c r="P15" s="21" t="s">
        <v>10</v>
      </c>
      <c r="Q15" s="21" t="s">
        <v>10</v>
      </c>
      <c r="R15" s="21" t="s">
        <v>9</v>
      </c>
      <c r="S15" s="21" t="s">
        <v>9</v>
      </c>
      <c r="T15" s="21" t="s">
        <v>9</v>
      </c>
      <c r="U15" s="21" t="s">
        <v>9</v>
      </c>
      <c r="V15" s="21" t="s">
        <v>11</v>
      </c>
      <c r="W15" s="21" t="s">
        <v>11</v>
      </c>
      <c r="X15" s="21" t="s">
        <v>11</v>
      </c>
      <c r="Y15" s="21" t="s">
        <v>8</v>
      </c>
      <c r="Z15" s="21" t="s">
        <v>8</v>
      </c>
      <c r="AA15" s="21" t="s">
        <v>8</v>
      </c>
      <c r="AB15" s="21" t="s">
        <v>8</v>
      </c>
      <c r="AC15" s="21" t="s">
        <v>8</v>
      </c>
      <c r="AD15" s="21" t="s">
        <v>8</v>
      </c>
      <c r="AE15" s="21" t="s">
        <v>8</v>
      </c>
      <c r="AF15" s="21" t="s">
        <v>10</v>
      </c>
      <c r="AG15" s="21" t="s">
        <v>10</v>
      </c>
      <c r="AH15" s="21" t="s">
        <v>10</v>
      </c>
      <c r="AI15" s="21" t="s">
        <v>10</v>
      </c>
      <c r="AJ15" s="21"/>
      <c r="AK15" s="21"/>
      <c r="AL15" s="21"/>
      <c r="AM15" s="21"/>
    </row>
    <row r="16" spans="2:39" ht="19.899999999999999" customHeight="1">
      <c r="B16" s="20"/>
      <c r="AD16" s="23"/>
    </row>
    <row r="17" spans="2:39" s="15" customFormat="1" ht="19.899999999999999" customHeight="1">
      <c r="B17" s="26">
        <f ca="1">DATE(CalendarYear,8,1)</f>
        <v>45870</v>
      </c>
      <c r="C17" s="2" t="str">
        <f ca="1">IF(DAY(AugSun1)=1,"",IF(AND(YEAR(AugSun1+1)=CalendarYear,MONTH(AugSun1+1)=8),AugSun1+1,""))</f>
        <v/>
      </c>
      <c r="D17" s="2" t="str">
        <f ca="1">IF(DAY(AugSun1)=1,"",IF(AND(YEAR(AugSun1+2)=CalendarYear,MONTH(AugSun1+2)=8),AugSun1+2,""))</f>
        <v/>
      </c>
      <c r="E17" s="2" t="str">
        <f ca="1">IF(DAY(AugSun1)=1,"",IF(AND(YEAR(AugSun1+3)=CalendarYear,MONTH(AugSun1+3)=8),AugSun1+3,""))</f>
        <v/>
      </c>
      <c r="F17" s="2" t="str">
        <f ca="1">IF(DAY(AugSun1)=1,"",IF(AND(YEAR(AugSun1+4)=CalendarYear,MONTH(AugSun1+4)=8),AugSun1+4,""))</f>
        <v/>
      </c>
      <c r="G17" s="2" t="str">
        <f ca="1">IF(DAY(AugSun1)=1,"",IF(AND(YEAR(AugSun1+5)=CalendarYear,MONTH(AugSun1+5)=8),AugSun1+5,""))</f>
        <v/>
      </c>
      <c r="H17" s="16">
        <f ca="1">IF(DAY(AugSun1)=1,"",IF(AND(YEAR(AugSun1+6)=CalendarYear,MONTH(AugSun1+6)=8),AugSun1+6,""))</f>
        <v>45870</v>
      </c>
      <c r="I17" s="16">
        <f ca="1">IF(DAY(AugSun1)=1,IF(AND(YEAR(AugSun1)=CalendarYear,MONTH(AugSun1)=8),AugSun1,""),IF(AND(YEAR(AugSun1+7)=CalendarYear,MONTH(AugSun1+7)=8),AugSun1+7,""))</f>
        <v>45871</v>
      </c>
      <c r="J17" s="16">
        <f ca="1">IF(DAY(AugSun1)=1,IF(AND(YEAR(AugSun1+1)=CalendarYear,MONTH(AugSun1+1)=8),AugSun1+1,""),IF(AND(YEAR(AugSun1+8)=CalendarYear,MONTH(AugSun1+8)=8),AugSun1+8,""))</f>
        <v>45872</v>
      </c>
      <c r="K17" s="2">
        <f ca="1">IF(DAY(AugSun1)=1,IF(AND(YEAR(AugSun1+2)=CalendarYear,MONTH(AugSun1+2)=8),AugSun1+2,""),IF(AND(YEAR(AugSun1+9)=CalendarYear,MONTH(AugSun1+9)=8),AugSun1+9,""))</f>
        <v>45873</v>
      </c>
      <c r="L17" s="2">
        <f ca="1">IF(DAY(AugSun1)=1,IF(AND(YEAR(AugSun1+3)=CalendarYear,MONTH(AugSun1+3)=8),AugSun1+3,""),IF(AND(YEAR(AugSun1+10)=CalendarYear,MONTH(AugSun1+10)=8),AugSun1+10,""))</f>
        <v>45874</v>
      </c>
      <c r="M17" s="2">
        <f ca="1">IF(DAY(AugSun1)=1,IF(AND(YEAR(AugSun1+4)=CalendarYear,MONTH(AugSun1+4)=8),AugSun1+4,""),IF(AND(YEAR(AugSun1+11)=CalendarYear,MONTH(AugSun1+11)=8),AugSun1+11,""))</f>
        <v>45875</v>
      </c>
      <c r="N17" s="2">
        <f ca="1">IF(DAY(AugSun1)=1,IF(AND(YEAR(AugSun1+5)=CalendarYear,MONTH(AugSun1+5)=8),AugSun1+5,""),IF(AND(YEAR(AugSun1+12)=CalendarYear,MONTH(AugSun1+12)=8),AugSun1+12,""))</f>
        <v>45876</v>
      </c>
      <c r="O17" s="16">
        <f ca="1">IF(DAY(AugSun1)=1,IF(AND(YEAR(AugSun1+6)=CalendarYear,MONTH(AugSun1+6)=8),AugSun1+6,""),IF(AND(YEAR(AugSun1+13)=CalendarYear,MONTH(AugSun1+13)=8),AugSun1+13,""))</f>
        <v>45877</v>
      </c>
      <c r="P17" s="16">
        <f ca="1">IF(DAY(AugSun1)=1,IF(AND(YEAR(AugSun1+7)=CalendarYear,MONTH(AugSun1+7)=8),AugSun1+7,""),IF(AND(YEAR(AugSun1+14)=CalendarYear,MONTH(AugSun1+14)=8),AugSun1+14,""))</f>
        <v>45878</v>
      </c>
      <c r="Q17" s="16">
        <f ca="1">IF(DAY(AugSun1)=1,IF(AND(YEAR(AugSun1+8)=CalendarYear,MONTH(AugSun1+8)=8),AugSun1+8,""),IF(AND(YEAR(AugSun1+15)=CalendarYear,MONTH(AugSun1+15)=8),AugSun1+15,""))</f>
        <v>45879</v>
      </c>
      <c r="R17" s="2">
        <f ca="1">IF(DAY(AugSun1)=1,IF(AND(YEAR(AugSun1+9)=CalendarYear,MONTH(AugSun1+9)=8),AugSun1+9,""),IF(AND(YEAR(AugSun1+16)=CalendarYear,MONTH(AugSun1+16)=8),AugSun1+16,""))</f>
        <v>45880</v>
      </c>
      <c r="S17" s="2">
        <f ca="1">IF(DAY(AugSun1)=1,IF(AND(YEAR(AugSun1+10)=CalendarYear,MONTH(AugSun1+10)=8),AugSun1+10,""),IF(AND(YEAR(AugSun1+17)=CalendarYear,MONTH(AugSun1+17)=8),AugSun1+17,""))</f>
        <v>45881</v>
      </c>
      <c r="T17" s="2">
        <f ca="1">IF(DAY(AugSun1)=1,IF(AND(YEAR(AugSun1+11)=CalendarYear,MONTH(AugSun1+11)=8),AugSun1+11,""),IF(AND(YEAR(AugSun1+18)=CalendarYear,MONTH(AugSun1+18)=8),AugSun1+18,""))</f>
        <v>45882</v>
      </c>
      <c r="U17" s="2">
        <f ca="1">IF(DAY(AugSun1)=1,IF(AND(YEAR(AugSun1+12)=CalendarYear,MONTH(AugSun1+12)=8),AugSun1+12,""),IF(AND(YEAR(AugSun1+19)=CalendarYear,MONTH(AugSun1+19)=8),AugSun1+19,""))</f>
        <v>45883</v>
      </c>
      <c r="V17" s="16">
        <f ca="1">IF(DAY(AugSun1)=1,IF(AND(YEAR(AugSun1+13)=CalendarYear,MONTH(AugSun1+13)=8),AugSun1+13,""),IF(AND(YEAR(AugSun1+20)=CalendarYear,MONTH(AugSun1+20)=8),AugSun1+20,""))</f>
        <v>45884</v>
      </c>
      <c r="W17" s="16">
        <f ca="1">IF(DAY(AugSun1)=1,IF(AND(YEAR(AugSun1+14)=CalendarYear,MONTH(AugSun1+14)=8),AugSun1+14,""),IF(AND(YEAR(AugSun1+21)=CalendarYear,MONTH(AugSun1+21)=8),AugSun1+21,""))</f>
        <v>45885</v>
      </c>
      <c r="X17" s="16">
        <f ca="1">IF(DAY(AugSun1)=1,IF(AND(YEAR(AugSun1+15)=CalendarYear,MONTH(AugSun1+15)=8),AugSun1+15,""),IF(AND(YEAR(AugSun1+22)=CalendarYear,MONTH(AugSun1+22)=8),AugSun1+22,""))</f>
        <v>45886</v>
      </c>
      <c r="Y17" s="2">
        <f ca="1">IF(DAY(AugSun1)=1,IF(AND(YEAR(AugSun1+16)=CalendarYear,MONTH(AugSun1+16)=8),AugSun1+16,""),IF(AND(YEAR(AugSun1+23)=CalendarYear,MONTH(AugSun1+23)=8),AugSun1+23,""))</f>
        <v>45887</v>
      </c>
      <c r="Z17" s="2">
        <f ca="1">IF(DAY(AugSun1)=1,IF(AND(YEAR(AugSun1+17)=CalendarYear,MONTH(AugSun1+17)=8),AugSun1+17,""),IF(AND(YEAR(AugSun1+24)=CalendarYear,MONTH(AugSun1+24)=8),AugSun1+24,""))</f>
        <v>45888</v>
      </c>
      <c r="AA17" s="2">
        <f ca="1">IF(DAY(AugSun1)=1,IF(AND(YEAR(AugSun1+18)=CalendarYear,MONTH(AugSun1+18)=8),AugSun1+18,""),IF(AND(YEAR(AugSun1+25)=CalendarYear,MONTH(AugSun1+25)=8),AugSun1+25,""))</f>
        <v>45889</v>
      </c>
      <c r="AB17" s="2">
        <f ca="1">IF(DAY(AugSun1)=1,IF(AND(YEAR(AugSun1+19)=CalendarYear,MONTH(AugSun1+19)=8),AugSun1+19,""),IF(AND(YEAR(AugSun1+26)=CalendarYear,MONTH(AugSun1+26)=8),AugSun1+26,""))</f>
        <v>45890</v>
      </c>
      <c r="AC17" s="16">
        <f ca="1">IF(DAY(AugSun1)=1,IF(AND(YEAR(AugSun1+20)=CalendarYear,MONTH(AugSun1+20)=8),AugSun1+20,""),IF(AND(YEAR(AugSun1+27)=CalendarYear,MONTH(AugSun1+27)=8),AugSun1+27,""))</f>
        <v>45891</v>
      </c>
      <c r="AD17" s="16">
        <f ca="1">IF(DAY(AugSun1)=1,IF(AND(YEAR(AugSun1+21)=CalendarYear,MONTH(AugSun1+21)=8),AugSun1+21,""),IF(AND(YEAR(AugSun1+28)=CalendarYear,MONTH(AugSun1+28)=8),AugSun1+28,""))</f>
        <v>45892</v>
      </c>
      <c r="AE17" s="16">
        <f ca="1">IF(DAY(AugSun1)=1,IF(AND(YEAR(AugSun1+22)=CalendarYear,MONTH(AugSun1+22)=8),AugSun1+22,""),IF(AND(YEAR(AugSun1+29)=CalendarYear,MONTH(AugSun1+29)=8),AugSun1+29,""))</f>
        <v>45893</v>
      </c>
      <c r="AF17" s="2">
        <f ca="1">IF(DAY(AugSun1)=1,IF(AND(YEAR(AugSun1+23)=CalendarYear,MONTH(AugSun1+23)=8),AugSun1+23,""),IF(AND(YEAR(AugSun1+30)=CalendarYear,MONTH(AugSun1+30)=8),AugSun1+30,""))</f>
        <v>45894</v>
      </c>
      <c r="AG17" s="2">
        <f ca="1">IF(DAY(AugSun1)=1,IF(AND(YEAR(AugSun1+24)=CalendarYear,MONTH(AugSun1+24)=8),AugSun1+24,""),IF(AND(YEAR(AugSun1+31)=CalendarYear,MONTH(AugSun1+31)=8),AugSun1+31,""))</f>
        <v>45895</v>
      </c>
      <c r="AH17" s="2">
        <f ca="1">IF(DAY(AugSun1)=1,IF(AND(YEAR(AugSun1+25)=CalendarYear,MONTH(AugSun1+25)=8),AugSun1+25,""),IF(AND(YEAR(AugSun1+32)=CalendarYear,MONTH(AugSun1+32)=8),AugSun1+32,""))</f>
        <v>45896</v>
      </c>
      <c r="AI17" s="2">
        <f ca="1">IF(DAY(AugSun1)=1,IF(AND(YEAR(AugSun1+26)=CalendarYear,MONTH(AugSun1+26)=8),AugSun1+26,""),IF(AND(YEAR(AugSun1+33)=CalendarYear,MONTH(AugSun1+33)=8),AugSun1+33,""))</f>
        <v>45897</v>
      </c>
      <c r="AJ17" s="16">
        <f ca="1">IF(DAY(AugSun1)=1,IF(AND(YEAR(AugSun1+27)=CalendarYear,MONTH(AugSun1+27)=8),AugSun1+27,""),IF(AND(YEAR(AugSun1+34)=CalendarYear,MONTH(AugSun1+34)=8),AugSun1+34,""))</f>
        <v>45898</v>
      </c>
      <c r="AK17" s="16">
        <f ca="1">IF(DAY(AugSun1)=1,IF(AND(YEAR(AugSun1+28)=CalendarYear,MONTH(AugSun1+28)=8),AugSun1+28,""),IF(AND(YEAR(AugSun1+35)=CalendarYear,MONTH(AugSun1+35)=8),AugSun1+35,""))</f>
        <v>45899</v>
      </c>
      <c r="AL17" s="16">
        <f ca="1">IF(DAY(AugSun1)=1,IF(AND(YEAR(AugSun1+29)=CalendarYear,MONTH(AugSun1+29)=8),AugSun1+29,""),IF(AND(YEAR(AugSun1+36)=CalendarYear,MONTH(AugSun1+36)=8),AugSun1+36,""))</f>
        <v>45900</v>
      </c>
      <c r="AM17" s="4" t="str">
        <f ca="1">IF(DAY(AugSun1)=1,IF(AND(YEAR(AugSun1+30)=CalendarYear,MONTH(AugSun1+30)=8),AugSun1+30,""),IF(AND(YEAR(AugSun1+37)=CalendarYear,MONTH(AugSun1+37)=8),AugSun1+37,""))</f>
        <v/>
      </c>
    </row>
    <row r="18" spans="2:39" s="15" customFormat="1" ht="19.899999999999999" customHeight="1">
      <c r="B18" s="27"/>
      <c r="C18" s="3" t="s">
        <v>1</v>
      </c>
      <c r="D18" s="3" t="s">
        <v>2</v>
      </c>
      <c r="E18" s="3" t="s">
        <v>3</v>
      </c>
      <c r="F18" s="3" t="s">
        <v>4</v>
      </c>
      <c r="G18" s="3" t="s">
        <v>5</v>
      </c>
      <c r="H18" s="17" t="s">
        <v>6</v>
      </c>
      <c r="I18" s="17" t="s">
        <v>7</v>
      </c>
      <c r="J18" s="17" t="s">
        <v>1</v>
      </c>
      <c r="K18" s="18" t="s">
        <v>2</v>
      </c>
      <c r="L18" s="18" t="s">
        <v>3</v>
      </c>
      <c r="M18" s="18" t="s">
        <v>4</v>
      </c>
      <c r="N18" s="18" t="s">
        <v>5</v>
      </c>
      <c r="O18" s="17" t="s">
        <v>6</v>
      </c>
      <c r="P18" s="17" t="s">
        <v>7</v>
      </c>
      <c r="Q18" s="17" t="s">
        <v>1</v>
      </c>
      <c r="R18" s="18" t="s">
        <v>2</v>
      </c>
      <c r="S18" s="18" t="s">
        <v>3</v>
      </c>
      <c r="T18" s="18" t="s">
        <v>4</v>
      </c>
      <c r="U18" s="18" t="s">
        <v>5</v>
      </c>
      <c r="V18" s="17" t="s">
        <v>6</v>
      </c>
      <c r="W18" s="17" t="s">
        <v>7</v>
      </c>
      <c r="X18" s="17" t="s">
        <v>1</v>
      </c>
      <c r="Y18" s="18" t="s">
        <v>2</v>
      </c>
      <c r="Z18" s="18" t="s">
        <v>3</v>
      </c>
      <c r="AA18" s="18" t="s">
        <v>4</v>
      </c>
      <c r="AB18" s="18" t="s">
        <v>5</v>
      </c>
      <c r="AC18" s="17" t="s">
        <v>6</v>
      </c>
      <c r="AD18" s="17" t="s">
        <v>7</v>
      </c>
      <c r="AE18" s="17" t="s">
        <v>1</v>
      </c>
      <c r="AF18" s="18" t="s">
        <v>2</v>
      </c>
      <c r="AG18" s="18" t="s">
        <v>3</v>
      </c>
      <c r="AH18" s="18" t="s">
        <v>4</v>
      </c>
      <c r="AI18" s="18" t="s">
        <v>5</v>
      </c>
      <c r="AJ18" s="17" t="s">
        <v>6</v>
      </c>
      <c r="AK18" s="17" t="s">
        <v>7</v>
      </c>
      <c r="AL18" s="17" t="s">
        <v>1</v>
      </c>
      <c r="AM18" s="5" t="s">
        <v>2</v>
      </c>
    </row>
    <row r="19" spans="2:39" ht="19.899999999999999" customHeight="1">
      <c r="B19" s="19"/>
      <c r="C19" s="21"/>
      <c r="D19" s="21"/>
      <c r="E19" s="21"/>
      <c r="F19" s="21"/>
      <c r="G19" s="21"/>
      <c r="H19" s="21" t="s">
        <v>11</v>
      </c>
      <c r="I19" s="21" t="s">
        <v>11</v>
      </c>
      <c r="J19" s="21" t="s">
        <v>11</v>
      </c>
      <c r="K19" s="21" t="s">
        <v>12</v>
      </c>
      <c r="L19" s="21" t="s">
        <v>12</v>
      </c>
      <c r="M19" s="21" t="s">
        <v>12</v>
      </c>
      <c r="N19" s="21" t="s">
        <v>12</v>
      </c>
      <c r="O19" s="21" t="s">
        <v>10</v>
      </c>
      <c r="P19" s="21" t="s">
        <v>10</v>
      </c>
      <c r="Q19" s="21" t="s">
        <v>10</v>
      </c>
      <c r="R19" s="21" t="s">
        <v>8</v>
      </c>
      <c r="S19" s="21" t="s">
        <v>8</v>
      </c>
      <c r="T19" s="21" t="s">
        <v>8</v>
      </c>
      <c r="U19" s="21" t="s">
        <v>8</v>
      </c>
      <c r="V19" s="21" t="s">
        <v>8</v>
      </c>
      <c r="W19" s="21" t="s">
        <v>8</v>
      </c>
      <c r="X19" s="21" t="s">
        <v>8</v>
      </c>
      <c r="Y19" s="21" t="s">
        <v>9</v>
      </c>
      <c r="Z19" s="21" t="s">
        <v>9</v>
      </c>
      <c r="AA19" s="21" t="s">
        <v>9</v>
      </c>
      <c r="AB19" s="21" t="s">
        <v>9</v>
      </c>
      <c r="AC19" s="21" t="s">
        <v>10</v>
      </c>
      <c r="AD19" s="21" t="s">
        <v>10</v>
      </c>
      <c r="AE19" s="21" t="s">
        <v>10</v>
      </c>
      <c r="AF19" s="21" t="s">
        <v>8</v>
      </c>
      <c r="AG19" s="21" t="s">
        <v>8</v>
      </c>
      <c r="AH19" s="21" t="s">
        <v>8</v>
      </c>
      <c r="AI19" s="21" t="s">
        <v>8</v>
      </c>
      <c r="AJ19" s="21" t="s">
        <v>8</v>
      </c>
      <c r="AK19" s="21" t="s">
        <v>8</v>
      </c>
      <c r="AL19" s="21" t="s">
        <v>8</v>
      </c>
      <c r="AM19" s="21"/>
    </row>
    <row r="20" spans="2:39" ht="19.899999999999999" customHeight="1">
      <c r="B20" s="20"/>
    </row>
    <row r="21" spans="2:39" s="15" customFormat="1" ht="19.899999999999999" customHeight="1">
      <c r="B21" s="26">
        <f ca="1">DATE(CalendarYear,9,1)</f>
        <v>45901</v>
      </c>
      <c r="C21" s="2" t="str">
        <f ca="1">IF(DAY(SepSun1)=1,"",IF(AND(YEAR(SepSun1+1)=CalendarYear,MONTH(SepSun1+1)=9),SepSun1+1,""))</f>
        <v/>
      </c>
      <c r="D21" s="2">
        <f ca="1">IF(DAY(SepSun1)=1,"",IF(AND(YEAR(SepSun1+2)=CalendarYear,MONTH(SepSun1+2)=9),SepSun1+2,""))</f>
        <v>45901</v>
      </c>
      <c r="E21" s="2">
        <f ca="1">IF(DAY(SepSun1)=1,"",IF(AND(YEAR(SepSun1+3)=CalendarYear,MONTH(SepSun1+3)=9),SepSun1+3,""))</f>
        <v>45902</v>
      </c>
      <c r="F21" s="2">
        <f ca="1">IF(DAY(SepSun1)=1,"",IF(AND(YEAR(SepSun1+4)=CalendarYear,MONTH(SepSun1+4)=9),SepSun1+4,""))</f>
        <v>45903</v>
      </c>
      <c r="G21" s="2">
        <f ca="1">IF(DAY(SepSun1)=1,"",IF(AND(YEAR(SepSun1+5)=CalendarYear,MONTH(SepSun1+5)=9),SepSun1+5,""))</f>
        <v>45904</v>
      </c>
      <c r="H21" s="16">
        <f ca="1">IF(DAY(SepSun1)=1,"",IF(AND(YEAR(SepSun1+6)=CalendarYear,MONTH(SepSun1+6)=9),SepSun1+6,""))</f>
        <v>45905</v>
      </c>
      <c r="I21" s="16">
        <f ca="1">IF(DAY(SepSun1)=1,IF(AND(YEAR(SepSun1)=CalendarYear,MONTH(SepSun1)=9),SepSun1,""),IF(AND(YEAR(SepSun1+7)=CalendarYear,MONTH(SepSun1+7)=9),SepSun1+7,""))</f>
        <v>45906</v>
      </c>
      <c r="J21" s="16">
        <f ca="1">IF(DAY(SepSun1)=1,IF(AND(YEAR(SepSun1+1)=CalendarYear,MONTH(SepSun1+1)=9),SepSun1+1,""),IF(AND(YEAR(SepSun1+8)=CalendarYear,MONTH(SepSun1+8)=9),SepSun1+8,""))</f>
        <v>45907</v>
      </c>
      <c r="K21" s="2">
        <f ca="1">IF(DAY(SepSun1)=1,IF(AND(YEAR(SepSun1+2)=CalendarYear,MONTH(SepSun1+2)=9),SepSun1+2,""),IF(AND(YEAR(SepSun1+9)=CalendarYear,MONTH(SepSun1+9)=9),SepSun1+9,""))</f>
        <v>45908</v>
      </c>
      <c r="L21" s="2">
        <f ca="1">IF(DAY(SepSun1)=1,IF(AND(YEAR(SepSun1+3)=CalendarYear,MONTH(SepSun1+3)=9),SepSun1+3,""),IF(AND(YEAR(SepSun1+10)=CalendarYear,MONTH(SepSun1+10)=9),SepSun1+10,""))</f>
        <v>45909</v>
      </c>
      <c r="M21" s="2">
        <f ca="1">IF(DAY(SepSun1)=1,IF(AND(YEAR(SepSun1+4)=CalendarYear,MONTH(SepSun1+4)=9),SepSun1+4,""),IF(AND(YEAR(SepSun1+11)=CalendarYear,MONTH(SepSun1+11)=9),SepSun1+11,""))</f>
        <v>45910</v>
      </c>
      <c r="N21" s="2">
        <f ca="1">IF(DAY(SepSun1)=1,IF(AND(YEAR(SepSun1+5)=CalendarYear,MONTH(SepSun1+5)=9),SepSun1+5,""),IF(AND(YEAR(SepSun1+12)=CalendarYear,MONTH(SepSun1+12)=9),SepSun1+12,""))</f>
        <v>45911</v>
      </c>
      <c r="O21" s="16">
        <f ca="1">IF(DAY(SepSun1)=1,IF(AND(YEAR(SepSun1+6)=CalendarYear,MONTH(SepSun1+6)=9),SepSun1+6,""),IF(AND(YEAR(SepSun1+13)=CalendarYear,MONTH(SepSun1+13)=9),SepSun1+13,""))</f>
        <v>45912</v>
      </c>
      <c r="P21" s="16">
        <f ca="1">IF(DAY(SepSun1)=1,IF(AND(YEAR(SepSun1+7)=CalendarYear,MONTH(SepSun1+7)=9),SepSun1+7,""),IF(AND(YEAR(SepSun1+14)=CalendarYear,MONTH(SepSun1+14)=9),SepSun1+14,""))</f>
        <v>45913</v>
      </c>
      <c r="Q21" s="16">
        <f ca="1">IF(DAY(SepSun1)=1,IF(AND(YEAR(SepSun1+8)=CalendarYear,MONTH(SepSun1+8)=9),SepSun1+8,""),IF(AND(YEAR(SepSun1+15)=CalendarYear,MONTH(SepSun1+15)=9),SepSun1+15,""))</f>
        <v>45914</v>
      </c>
      <c r="R21" s="2">
        <f ca="1">IF(DAY(SepSun1)=1,IF(AND(YEAR(SepSun1+9)=CalendarYear,MONTH(SepSun1+9)=9),SepSun1+9,""),IF(AND(YEAR(SepSun1+16)=CalendarYear,MONTH(SepSun1+16)=9),SepSun1+16,""))</f>
        <v>45915</v>
      </c>
      <c r="S21" s="2">
        <f ca="1">IF(DAY(SepSun1)=1,IF(AND(YEAR(SepSun1+10)=CalendarYear,MONTH(SepSun1+10)=9),SepSun1+10,""),IF(AND(YEAR(SepSun1+17)=CalendarYear,MONTH(SepSun1+17)=9),SepSun1+17,""))</f>
        <v>45916</v>
      </c>
      <c r="T21" s="2">
        <f ca="1">IF(DAY(SepSun1)=1,IF(AND(YEAR(SepSun1+11)=CalendarYear,MONTH(SepSun1+11)=9),SepSun1+11,""),IF(AND(YEAR(SepSun1+18)=CalendarYear,MONTH(SepSun1+18)=9),SepSun1+18,""))</f>
        <v>45917</v>
      </c>
      <c r="U21" s="2">
        <f ca="1">IF(DAY(SepSun1)=1,IF(AND(YEAR(SepSun1+12)=CalendarYear,MONTH(SepSun1+12)=9),SepSun1+12,""),IF(AND(YEAR(SepSun1+19)=CalendarYear,MONTH(SepSun1+19)=9),SepSun1+19,""))</f>
        <v>45918</v>
      </c>
      <c r="V21" s="16">
        <f ca="1">IF(DAY(SepSun1)=1,IF(AND(YEAR(SepSun1+13)=CalendarYear,MONTH(SepSun1+13)=9),SepSun1+13,""),IF(AND(YEAR(SepSun1+20)=CalendarYear,MONTH(SepSun1+20)=9),SepSun1+20,""))</f>
        <v>45919</v>
      </c>
      <c r="W21" s="16">
        <f ca="1">IF(DAY(SepSun1)=1,IF(AND(YEAR(SepSun1+14)=CalendarYear,MONTH(SepSun1+14)=9),SepSun1+14,""),IF(AND(YEAR(SepSun1+21)=CalendarYear,MONTH(SepSun1+21)=9),SepSun1+21,""))</f>
        <v>45920</v>
      </c>
      <c r="X21" s="16">
        <f ca="1">IF(DAY(SepSun1)=1,IF(AND(YEAR(SepSun1+15)=CalendarYear,MONTH(SepSun1+15)=9),SepSun1+15,""),IF(AND(YEAR(SepSun1+22)=CalendarYear,MONTH(SepSun1+22)=9),SepSun1+22,""))</f>
        <v>45921</v>
      </c>
      <c r="Y21" s="2">
        <f ca="1">IF(DAY(SepSun1)=1,IF(AND(YEAR(SepSun1+16)=CalendarYear,MONTH(SepSun1+16)=9),SepSun1+16,""),IF(AND(YEAR(SepSun1+23)=CalendarYear,MONTH(SepSun1+23)=9),SepSun1+23,""))</f>
        <v>45922</v>
      </c>
      <c r="Z21" s="2">
        <f ca="1">IF(DAY(SepSun1)=1,IF(AND(YEAR(SepSun1+17)=CalendarYear,MONTH(SepSun1+17)=9),SepSun1+17,""),IF(AND(YEAR(SepSun1+24)=CalendarYear,MONTH(SepSun1+24)=9),SepSun1+24,""))</f>
        <v>45923</v>
      </c>
      <c r="AA21" s="2">
        <f ca="1">IF(DAY(SepSun1)=1,IF(AND(YEAR(SepSun1+18)=CalendarYear,MONTH(SepSun1+18)=9),SepSun1+18,""),IF(AND(YEAR(SepSun1+25)=CalendarYear,MONTH(SepSun1+25)=9),SepSun1+25,""))</f>
        <v>45924</v>
      </c>
      <c r="AB21" s="2">
        <f ca="1">IF(DAY(SepSun1)=1,IF(AND(YEAR(SepSun1+19)=CalendarYear,MONTH(SepSun1+19)=9),SepSun1+19,""),IF(AND(YEAR(SepSun1+26)=CalendarYear,MONTH(SepSun1+26)=9),SepSun1+26,""))</f>
        <v>45925</v>
      </c>
      <c r="AC21" s="16">
        <f ca="1">IF(DAY(SepSun1)=1,IF(AND(YEAR(SepSun1+20)=CalendarYear,MONTH(SepSun1+20)=9),SepSun1+20,""),IF(AND(YEAR(SepSun1+27)=CalendarYear,MONTH(SepSun1+27)=9),SepSun1+27,""))</f>
        <v>45926</v>
      </c>
      <c r="AD21" s="16">
        <f ca="1">IF(DAY(SepSun1)=1,IF(AND(YEAR(SepSun1+21)=CalendarYear,MONTH(SepSun1+21)=9),SepSun1+21,""),IF(AND(YEAR(SepSun1+28)=CalendarYear,MONTH(SepSun1+28)=9),SepSun1+28,""))</f>
        <v>45927</v>
      </c>
      <c r="AE21" s="16">
        <f ca="1">IF(DAY(SepSun1)=1,IF(AND(YEAR(SepSun1+22)=CalendarYear,MONTH(SepSun1+22)=9),SepSun1+22,""),IF(AND(YEAR(SepSun1+29)=CalendarYear,MONTH(SepSun1+29)=9),SepSun1+29,""))</f>
        <v>45928</v>
      </c>
      <c r="AF21" s="2">
        <f ca="1">IF(DAY(SepSun1)=1,IF(AND(YEAR(SepSun1+23)=CalendarYear,MONTH(SepSun1+23)=9),SepSun1+23,""),IF(AND(YEAR(SepSun1+30)=CalendarYear,MONTH(SepSun1+30)=9),SepSun1+30,""))</f>
        <v>45929</v>
      </c>
      <c r="AG21" s="2">
        <f ca="1">IF(DAY(SepSun1)=1,IF(AND(YEAR(SepSun1+24)=CalendarYear,MONTH(SepSun1+24)=9),SepSun1+24,""),IF(AND(YEAR(SepSun1+31)=CalendarYear,MONTH(SepSun1+31)=9),SepSun1+31,""))</f>
        <v>45930</v>
      </c>
      <c r="AH21" s="2" t="str">
        <f ca="1">IF(DAY(SepSun1)=1,IF(AND(YEAR(SepSun1+25)=CalendarYear,MONTH(SepSun1+25)=9),SepSun1+25,""),IF(AND(YEAR(SepSun1+32)=CalendarYear,MONTH(SepSun1+32)=9),SepSun1+32,""))</f>
        <v/>
      </c>
      <c r="AI21" s="2" t="str">
        <f ca="1">IF(DAY(SepSun1)=1,IF(AND(YEAR(SepSun1+26)=CalendarYear,MONTH(SepSun1+26)=9),SepSun1+26,""),IF(AND(YEAR(SepSun1+33)=CalendarYear,MONTH(SepSun1+33)=9),SepSun1+33,""))</f>
        <v/>
      </c>
      <c r="AJ21" s="2" t="str">
        <f ca="1">IF(DAY(SepSun1)=1,IF(AND(YEAR(SepSun1+27)=CalendarYear,MONTH(SepSun1+27)=9),SepSun1+27,""),IF(AND(YEAR(SepSun1+34)=CalendarYear,MONTH(SepSun1+34)=9),SepSun1+34,""))</f>
        <v/>
      </c>
      <c r="AK21" s="2" t="str">
        <f ca="1">IF(DAY(SepSun1)=1,IF(AND(YEAR(SepSun1+28)=CalendarYear,MONTH(SepSun1+28)=9),SepSun1+28,""),IF(AND(YEAR(SepSun1+35)=CalendarYear,MONTH(SepSun1+35)=9),SepSun1+35,""))</f>
        <v/>
      </c>
      <c r="AL21" s="2" t="str">
        <f ca="1">IF(DAY(SepSun1)=1,IF(AND(YEAR(SepSun1+29)=CalendarYear,MONTH(SepSun1+29)=9),SepSun1+29,""),IF(AND(YEAR(SepSun1+36)=CalendarYear,MONTH(SepSun1+36)=9),SepSun1+36,""))</f>
        <v/>
      </c>
      <c r="AM21" s="4" t="str">
        <f ca="1">IF(DAY(SepSun1)=1,IF(AND(YEAR(SepSun1+30)=CalendarYear,MONTH(SepSun1+30)=9),SepSun1+30,""),IF(AND(YEAR(SepSun1+37)=CalendarYear,MONTH(SepSun1+37)=9),SepSun1+37,""))</f>
        <v/>
      </c>
    </row>
    <row r="22" spans="2:39" s="15" customFormat="1" ht="19.899999999999999" customHeight="1">
      <c r="B22" s="27"/>
      <c r="C22" s="3" t="s">
        <v>1</v>
      </c>
      <c r="D22" s="18" t="s">
        <v>2</v>
      </c>
      <c r="E22" s="18" t="s">
        <v>3</v>
      </c>
      <c r="F22" s="18" t="s">
        <v>4</v>
      </c>
      <c r="G22" s="18" t="s">
        <v>5</v>
      </c>
      <c r="H22" s="17" t="s">
        <v>6</v>
      </c>
      <c r="I22" s="17" t="s">
        <v>7</v>
      </c>
      <c r="J22" s="17" t="s">
        <v>1</v>
      </c>
      <c r="K22" s="18" t="s">
        <v>2</v>
      </c>
      <c r="L22" s="18" t="s">
        <v>3</v>
      </c>
      <c r="M22" s="18" t="s">
        <v>4</v>
      </c>
      <c r="N22" s="18" t="s">
        <v>5</v>
      </c>
      <c r="O22" s="17" t="s">
        <v>6</v>
      </c>
      <c r="P22" s="17" t="s">
        <v>7</v>
      </c>
      <c r="Q22" s="17" t="s">
        <v>1</v>
      </c>
      <c r="R22" s="18" t="s">
        <v>2</v>
      </c>
      <c r="S22" s="18" t="s">
        <v>3</v>
      </c>
      <c r="T22" s="18" t="s">
        <v>4</v>
      </c>
      <c r="U22" s="18" t="s">
        <v>5</v>
      </c>
      <c r="V22" s="17" t="s">
        <v>6</v>
      </c>
      <c r="W22" s="17" t="s">
        <v>7</v>
      </c>
      <c r="X22" s="17" t="s">
        <v>1</v>
      </c>
      <c r="Y22" s="18" t="s">
        <v>2</v>
      </c>
      <c r="Z22" s="18" t="s">
        <v>3</v>
      </c>
      <c r="AA22" s="18" t="s">
        <v>4</v>
      </c>
      <c r="AB22" s="18" t="s">
        <v>5</v>
      </c>
      <c r="AC22" s="17" t="s">
        <v>6</v>
      </c>
      <c r="AD22" s="17" t="s">
        <v>7</v>
      </c>
      <c r="AE22" s="17" t="s">
        <v>1</v>
      </c>
      <c r="AF22" s="18" t="s">
        <v>2</v>
      </c>
      <c r="AG22" s="18" t="s">
        <v>3</v>
      </c>
      <c r="AH22" s="3" t="s">
        <v>4</v>
      </c>
      <c r="AI22" s="3" t="s">
        <v>5</v>
      </c>
      <c r="AJ22" s="3" t="s">
        <v>6</v>
      </c>
      <c r="AK22" s="3" t="s">
        <v>7</v>
      </c>
      <c r="AL22" s="3" t="s">
        <v>1</v>
      </c>
      <c r="AM22" s="5" t="s">
        <v>2</v>
      </c>
    </row>
    <row r="23" spans="2:39" ht="19.899999999999999" customHeight="1">
      <c r="B23" s="19"/>
      <c r="C23" s="21"/>
      <c r="D23" s="21" t="s">
        <v>9</v>
      </c>
      <c r="E23" s="21" t="s">
        <v>9</v>
      </c>
      <c r="F23" s="21" t="s">
        <v>9</v>
      </c>
      <c r="G23" s="21" t="s">
        <v>9</v>
      </c>
      <c r="H23" s="21" t="s">
        <v>10</v>
      </c>
      <c r="I23" s="21" t="s">
        <v>10</v>
      </c>
      <c r="J23" s="21" t="s">
        <v>10</v>
      </c>
      <c r="K23" s="21" t="s">
        <v>8</v>
      </c>
      <c r="L23" s="21" t="s">
        <v>8</v>
      </c>
      <c r="M23" s="21" t="s">
        <v>8</v>
      </c>
      <c r="N23" s="21" t="s">
        <v>8</v>
      </c>
      <c r="O23" s="21" t="s">
        <v>11</v>
      </c>
      <c r="P23" s="21" t="s">
        <v>11</v>
      </c>
      <c r="Q23" s="21" t="s">
        <v>11</v>
      </c>
      <c r="R23" s="21" t="s">
        <v>9</v>
      </c>
      <c r="S23" s="21" t="s">
        <v>9</v>
      </c>
      <c r="T23" s="21" t="s">
        <v>9</v>
      </c>
      <c r="U23" s="21" t="s">
        <v>9</v>
      </c>
      <c r="V23" s="21" t="s">
        <v>12</v>
      </c>
      <c r="W23" s="21" t="s">
        <v>12</v>
      </c>
      <c r="X23" s="21" t="s">
        <v>12</v>
      </c>
      <c r="Y23" s="21" t="s">
        <v>8</v>
      </c>
      <c r="Z23" s="21" t="s">
        <v>8</v>
      </c>
      <c r="AA23" s="21" t="s">
        <v>8</v>
      </c>
      <c r="AB23" s="21" t="s">
        <v>8</v>
      </c>
      <c r="AC23" s="21" t="s">
        <v>8</v>
      </c>
      <c r="AD23" s="21" t="s">
        <v>8</v>
      </c>
      <c r="AE23" s="21" t="s">
        <v>8</v>
      </c>
      <c r="AF23" s="21" t="s">
        <v>9</v>
      </c>
      <c r="AG23" s="21" t="s">
        <v>9</v>
      </c>
      <c r="AH23" s="21"/>
      <c r="AI23" s="21"/>
      <c r="AJ23" s="21"/>
      <c r="AK23" s="21"/>
      <c r="AL23" s="21"/>
      <c r="AM23" s="21"/>
    </row>
    <row r="24" spans="2:39" ht="19.899999999999999" customHeight="1">
      <c r="B24" s="20"/>
    </row>
    <row r="25" spans="2:39" s="15" customFormat="1" ht="19.899999999999999" customHeight="1">
      <c r="B25" s="26">
        <f ca="1">DATE(CalendarYear,10,1)</f>
        <v>45931</v>
      </c>
      <c r="C25" s="2" t="str">
        <f ca="1">IF(DAY(OctSun1)=1,"",IF(AND(YEAR(OctSun1+1)=CalendarYear,MONTH(OctSun1+1)=10),OctSun1+1,""))</f>
        <v/>
      </c>
      <c r="D25" s="2" t="str">
        <f ca="1">IF(DAY(OctSun1)=1,"",IF(AND(YEAR(OctSun1+2)=CalendarYear,MONTH(OctSun1+2)=10),OctSun1+2,""))</f>
        <v/>
      </c>
      <c r="E25" s="2" t="str">
        <f ca="1">IF(DAY(OctSun1)=1,"",IF(AND(YEAR(OctSun1+3)=CalendarYear,MONTH(OctSun1+3)=10),OctSun1+3,""))</f>
        <v/>
      </c>
      <c r="F25" s="2">
        <f ca="1">IF(DAY(OctSun1)=1,"",IF(AND(YEAR(OctSun1+4)=CalendarYear,MONTH(OctSun1+4)=10),OctSun1+4,""))</f>
        <v>45931</v>
      </c>
      <c r="G25" s="2">
        <f ca="1">IF(DAY(OctSun1)=1,"",IF(AND(YEAR(OctSun1+5)=CalendarYear,MONTH(OctSun1+5)=10),OctSun1+5,""))</f>
        <v>45932</v>
      </c>
      <c r="H25" s="16">
        <f ca="1">IF(DAY(OctSun1)=1,"",IF(AND(YEAR(OctSun1+6)=CalendarYear,MONTH(OctSun1+6)=10),OctSun1+6,""))</f>
        <v>45933</v>
      </c>
      <c r="I25" s="16">
        <f ca="1">IF(DAY(OctSun1)=1,IF(AND(YEAR(OctSun1)=CalendarYear,MONTH(OctSun1)=10),OctSun1,""),IF(AND(YEAR(OctSun1+7)=CalendarYear,MONTH(OctSun1+7)=10),OctSun1+7,""))</f>
        <v>45934</v>
      </c>
      <c r="J25" s="16">
        <f ca="1">IF(DAY(OctSun1)=1,IF(AND(YEAR(OctSun1+1)=CalendarYear,MONTH(OctSun1+1)=10),OctSun1+1,""),IF(AND(YEAR(OctSun1+8)=CalendarYear,MONTH(OctSun1+8)=10),OctSun1+8,""))</f>
        <v>45935</v>
      </c>
      <c r="K25" s="2">
        <f ca="1">IF(DAY(OctSun1)=1,IF(AND(YEAR(OctSun1+2)=CalendarYear,MONTH(OctSun1+2)=10),OctSun1+2,""),IF(AND(YEAR(OctSun1+9)=CalendarYear,MONTH(OctSun1+9)=10),OctSun1+9,""))</f>
        <v>45936</v>
      </c>
      <c r="L25" s="2">
        <f ca="1">IF(DAY(OctSun1)=1,IF(AND(YEAR(OctSun1+3)=CalendarYear,MONTH(OctSun1+3)=10),OctSun1+3,""),IF(AND(YEAR(OctSun1+10)=CalendarYear,MONTH(OctSun1+10)=10),OctSun1+10,""))</f>
        <v>45937</v>
      </c>
      <c r="M25" s="2">
        <f ca="1">IF(DAY(OctSun1)=1,IF(AND(YEAR(OctSun1+4)=CalendarYear,MONTH(OctSun1+4)=10),OctSun1+4,""),IF(AND(YEAR(OctSun1+11)=CalendarYear,MONTH(OctSun1+11)=10),OctSun1+11,""))</f>
        <v>45938</v>
      </c>
      <c r="N25" s="2">
        <f ca="1">IF(DAY(OctSun1)=1,IF(AND(YEAR(OctSun1+5)=CalendarYear,MONTH(OctSun1+5)=10),OctSun1+5,""),IF(AND(YEAR(OctSun1+12)=CalendarYear,MONTH(OctSun1+12)=10),OctSun1+12,""))</f>
        <v>45939</v>
      </c>
      <c r="O25" s="16">
        <f ca="1">IF(DAY(OctSun1)=1,IF(AND(YEAR(OctSun1+6)=CalendarYear,MONTH(OctSun1+6)=10),OctSun1+6,""),IF(AND(YEAR(OctSun1+13)=CalendarYear,MONTH(OctSun1+13)=10),OctSun1+13,""))</f>
        <v>45940</v>
      </c>
      <c r="P25" s="16">
        <f ca="1">IF(DAY(OctSun1)=1,IF(AND(YEAR(OctSun1+7)=CalendarYear,MONTH(OctSun1+7)=10),OctSun1+7,""),IF(AND(YEAR(OctSun1+14)=CalendarYear,MONTH(OctSun1+14)=10),OctSun1+14,""))</f>
        <v>45941</v>
      </c>
      <c r="Q25" s="16">
        <f ca="1">IF(DAY(OctSun1)=1,IF(AND(YEAR(OctSun1+8)=CalendarYear,MONTH(OctSun1+8)=10),OctSun1+8,""),IF(AND(YEAR(OctSun1+15)=CalendarYear,MONTH(OctSun1+15)=10),OctSun1+15,""))</f>
        <v>45942</v>
      </c>
      <c r="R25" s="2">
        <f ca="1">IF(DAY(OctSun1)=1,IF(AND(YEAR(OctSun1+9)=CalendarYear,MONTH(OctSun1+9)=10),OctSun1+9,""),IF(AND(YEAR(OctSun1+16)=CalendarYear,MONTH(OctSun1+16)=10),OctSun1+16,""))</f>
        <v>45943</v>
      </c>
      <c r="S25" s="2">
        <f ca="1">IF(DAY(OctSun1)=1,IF(AND(YEAR(OctSun1+10)=CalendarYear,MONTH(OctSun1+10)=10),OctSun1+10,""),IF(AND(YEAR(OctSun1+17)=CalendarYear,MONTH(OctSun1+17)=10),OctSun1+17,""))</f>
        <v>45944</v>
      </c>
      <c r="T25" s="2">
        <f ca="1">IF(DAY(OctSun1)=1,IF(AND(YEAR(OctSun1+11)=CalendarYear,MONTH(OctSun1+11)=10),OctSun1+11,""),IF(AND(YEAR(OctSun1+18)=CalendarYear,MONTH(OctSun1+18)=10),OctSun1+18,""))</f>
        <v>45945</v>
      </c>
      <c r="U25" s="2">
        <f ca="1">IF(DAY(OctSun1)=1,IF(AND(YEAR(OctSun1+12)=CalendarYear,MONTH(OctSun1+12)=10),OctSun1+12,""),IF(AND(YEAR(OctSun1+19)=CalendarYear,MONTH(OctSun1+19)=10),OctSun1+19,""))</f>
        <v>45946</v>
      </c>
      <c r="V25" s="16">
        <f ca="1">IF(DAY(OctSun1)=1,IF(AND(YEAR(OctSun1+13)=CalendarYear,MONTH(OctSun1+13)=10),OctSun1+13,""),IF(AND(YEAR(OctSun1+20)=CalendarYear,MONTH(OctSun1+20)=10),OctSun1+20,""))</f>
        <v>45947</v>
      </c>
      <c r="W25" s="16">
        <f ca="1">IF(DAY(OctSun1)=1,IF(AND(YEAR(OctSun1+14)=CalendarYear,MONTH(OctSun1+14)=10),OctSun1+14,""),IF(AND(YEAR(OctSun1+21)=CalendarYear,MONTH(OctSun1+21)=10),OctSun1+21,""))</f>
        <v>45948</v>
      </c>
      <c r="X25" s="16">
        <f ca="1">IF(DAY(OctSun1)=1,IF(AND(YEAR(OctSun1+15)=CalendarYear,MONTH(OctSun1+15)=10),OctSun1+15,""),IF(AND(YEAR(OctSun1+22)=CalendarYear,MONTH(OctSun1+22)=10),OctSun1+22,""))</f>
        <v>45949</v>
      </c>
      <c r="Y25" s="2">
        <f ca="1">IF(DAY(OctSun1)=1,IF(AND(YEAR(OctSun1+16)=CalendarYear,MONTH(OctSun1+16)=10),OctSun1+16,""),IF(AND(YEAR(OctSun1+23)=CalendarYear,MONTH(OctSun1+23)=10),OctSun1+23,""))</f>
        <v>45950</v>
      </c>
      <c r="Z25" s="2">
        <f ca="1">IF(DAY(OctSun1)=1,IF(AND(YEAR(OctSun1+17)=CalendarYear,MONTH(OctSun1+17)=10),OctSun1+17,""),IF(AND(YEAR(OctSun1+24)=CalendarYear,MONTH(OctSun1+24)=10),OctSun1+24,""))</f>
        <v>45951</v>
      </c>
      <c r="AA25" s="2">
        <f ca="1">IF(DAY(OctSun1)=1,IF(AND(YEAR(OctSun1+18)=CalendarYear,MONTH(OctSun1+18)=10),OctSun1+18,""),IF(AND(YEAR(OctSun1+25)=CalendarYear,MONTH(OctSun1+25)=10),OctSun1+25,""))</f>
        <v>45952</v>
      </c>
      <c r="AB25" s="2">
        <f ca="1">IF(DAY(OctSun1)=1,IF(AND(YEAR(OctSun1+19)=CalendarYear,MONTH(OctSun1+19)=10),OctSun1+19,""),IF(AND(YEAR(OctSun1+26)=CalendarYear,MONTH(OctSun1+26)=10),OctSun1+26,""))</f>
        <v>45953</v>
      </c>
      <c r="AC25" s="16">
        <f ca="1">IF(DAY(OctSun1)=1,IF(AND(YEAR(OctSun1+20)=CalendarYear,MONTH(OctSun1+20)=10),OctSun1+20,""),IF(AND(YEAR(OctSun1+27)=CalendarYear,MONTH(OctSun1+27)=10),OctSun1+27,""))</f>
        <v>45954</v>
      </c>
      <c r="AD25" s="16">
        <f ca="1">IF(DAY(OctSun1)=1,IF(AND(YEAR(OctSun1+21)=CalendarYear,MONTH(OctSun1+21)=10),OctSun1+21,""),IF(AND(YEAR(OctSun1+28)=CalendarYear,MONTH(OctSun1+28)=10),OctSun1+28,""))</f>
        <v>45955</v>
      </c>
      <c r="AE25" s="16">
        <f ca="1">IF(DAY(OctSun1)=1,IF(AND(YEAR(OctSun1+22)=CalendarYear,MONTH(OctSun1+22)=10),OctSun1+22,""),IF(AND(YEAR(OctSun1+29)=CalendarYear,MONTH(OctSun1+29)=10),OctSun1+29,""))</f>
        <v>45956</v>
      </c>
      <c r="AF25" s="2">
        <f ca="1">IF(DAY(OctSun1)=1,IF(AND(YEAR(OctSun1+23)=CalendarYear,MONTH(OctSun1+23)=10),OctSun1+23,""),IF(AND(YEAR(OctSun1+30)=CalendarYear,MONTH(OctSun1+30)=10),OctSun1+30,""))</f>
        <v>45957</v>
      </c>
      <c r="AG25" s="2">
        <f ca="1">IF(DAY(OctSun1)=1,IF(AND(YEAR(OctSun1+24)=CalendarYear,MONTH(OctSun1+24)=10),OctSun1+24,""),IF(AND(YEAR(OctSun1+31)=CalendarYear,MONTH(OctSun1+31)=10),OctSun1+31,""))</f>
        <v>45958</v>
      </c>
      <c r="AH25" s="2">
        <f ca="1">IF(DAY(OctSun1)=1,IF(AND(YEAR(OctSun1+25)=CalendarYear,MONTH(OctSun1+25)=10),OctSun1+25,""),IF(AND(YEAR(OctSun1+32)=CalendarYear,MONTH(OctSun1+32)=10),OctSun1+32,""))</f>
        <v>45959</v>
      </c>
      <c r="AI25" s="2">
        <f ca="1">IF(DAY(OctSun1)=1,IF(AND(YEAR(OctSun1+26)=CalendarYear,MONTH(OctSun1+26)=10),OctSun1+26,""),IF(AND(YEAR(OctSun1+33)=CalendarYear,MONTH(OctSun1+33)=10),OctSun1+33,""))</f>
        <v>45960</v>
      </c>
      <c r="AJ25" s="16">
        <f ca="1">IF(DAY(OctSun1)=1,IF(AND(YEAR(OctSun1+27)=CalendarYear,MONTH(OctSun1+27)=10),OctSun1+27,""),IF(AND(YEAR(OctSun1+34)=CalendarYear,MONTH(OctSun1+34)=10),OctSun1+34,""))</f>
        <v>45961</v>
      </c>
      <c r="AK25" s="2" t="str">
        <f ca="1">IF(DAY(OctSun1)=1,IF(AND(YEAR(OctSun1+28)=CalendarYear,MONTH(OctSun1+28)=10),OctSun1+28,""),IF(AND(YEAR(OctSun1+35)=CalendarYear,MONTH(OctSun1+35)=10),OctSun1+35,""))</f>
        <v/>
      </c>
      <c r="AL25" s="2" t="str">
        <f ca="1">IF(DAY(OctSun1)=1,IF(AND(YEAR(OctSun1+29)=CalendarYear,MONTH(OctSun1+29)=10),OctSun1+29,""),IF(AND(YEAR(OctSun1+36)=CalendarYear,MONTH(OctSun1+36)=10),OctSun1+36,""))</f>
        <v/>
      </c>
      <c r="AM25" s="4" t="str">
        <f ca="1">IF(DAY(OctSun1)=1,IF(AND(YEAR(OctSun1+30)=CalendarYear,MONTH(OctSun1+30)=10),OctSun1+30,""),IF(AND(YEAR(OctSun1+37)=CalendarYear,MONTH(OctSun1+37)=10),OctSun1+37,""))</f>
        <v/>
      </c>
    </row>
    <row r="26" spans="2:39" s="15" customFormat="1" ht="19.899999999999999" customHeight="1">
      <c r="B26" s="27"/>
      <c r="C26" s="3" t="s">
        <v>1</v>
      </c>
      <c r="D26" s="3" t="s">
        <v>2</v>
      </c>
      <c r="E26" s="3" t="s">
        <v>3</v>
      </c>
      <c r="F26" s="18" t="s">
        <v>4</v>
      </c>
      <c r="G26" s="18" t="s">
        <v>5</v>
      </c>
      <c r="H26" s="17" t="s">
        <v>6</v>
      </c>
      <c r="I26" s="17" t="s">
        <v>7</v>
      </c>
      <c r="J26" s="17" t="s">
        <v>1</v>
      </c>
      <c r="K26" s="18" t="s">
        <v>2</v>
      </c>
      <c r="L26" s="18" t="s">
        <v>3</v>
      </c>
      <c r="M26" s="18" t="s">
        <v>4</v>
      </c>
      <c r="N26" s="18" t="s">
        <v>5</v>
      </c>
      <c r="O26" s="17" t="s">
        <v>6</v>
      </c>
      <c r="P26" s="17" t="s">
        <v>7</v>
      </c>
      <c r="Q26" s="17" t="s">
        <v>1</v>
      </c>
      <c r="R26" s="18" t="s">
        <v>2</v>
      </c>
      <c r="S26" s="18" t="s">
        <v>3</v>
      </c>
      <c r="T26" s="18" t="s">
        <v>4</v>
      </c>
      <c r="U26" s="18" t="s">
        <v>5</v>
      </c>
      <c r="V26" s="17" t="s">
        <v>6</v>
      </c>
      <c r="W26" s="17" t="s">
        <v>7</v>
      </c>
      <c r="X26" s="17" t="s">
        <v>1</v>
      </c>
      <c r="Y26" s="18" t="s">
        <v>2</v>
      </c>
      <c r="Z26" s="18" t="s">
        <v>3</v>
      </c>
      <c r="AA26" s="18" t="s">
        <v>4</v>
      </c>
      <c r="AB26" s="18" t="s">
        <v>5</v>
      </c>
      <c r="AC26" s="17" t="s">
        <v>6</v>
      </c>
      <c r="AD26" s="17" t="s">
        <v>7</v>
      </c>
      <c r="AE26" s="17" t="s">
        <v>1</v>
      </c>
      <c r="AF26" s="18" t="s">
        <v>2</v>
      </c>
      <c r="AG26" s="18" t="s">
        <v>3</v>
      </c>
      <c r="AH26" s="18" t="s">
        <v>4</v>
      </c>
      <c r="AI26" s="18" t="s">
        <v>5</v>
      </c>
      <c r="AJ26" s="17" t="s">
        <v>6</v>
      </c>
      <c r="AK26" s="3" t="s">
        <v>7</v>
      </c>
      <c r="AL26" s="3" t="s">
        <v>1</v>
      </c>
      <c r="AM26" s="5" t="s">
        <v>2</v>
      </c>
    </row>
    <row r="27" spans="2:39" ht="19.899999999999999" customHeight="1">
      <c r="B27" s="19"/>
      <c r="C27" s="21"/>
      <c r="D27" s="21"/>
      <c r="E27" s="21"/>
      <c r="F27" s="21" t="s">
        <v>9</v>
      </c>
      <c r="G27" s="21" t="s">
        <v>9</v>
      </c>
      <c r="H27" s="21" t="s">
        <v>11</v>
      </c>
      <c r="I27" s="21" t="s">
        <v>11</v>
      </c>
      <c r="J27" s="21" t="s">
        <v>11</v>
      </c>
      <c r="K27" s="21" t="s">
        <v>12</v>
      </c>
      <c r="L27" s="21" t="s">
        <v>12</v>
      </c>
      <c r="M27" s="21" t="s">
        <v>12</v>
      </c>
      <c r="N27" s="21" t="s">
        <v>12</v>
      </c>
      <c r="O27" s="21" t="s">
        <v>13</v>
      </c>
      <c r="P27" s="21" t="s">
        <v>13</v>
      </c>
      <c r="Q27" s="21" t="s">
        <v>13</v>
      </c>
      <c r="R27" s="21" t="s">
        <v>9</v>
      </c>
      <c r="S27" s="21" t="s">
        <v>9</v>
      </c>
      <c r="T27" s="21" t="s">
        <v>9</v>
      </c>
      <c r="U27" s="21" t="s">
        <v>9</v>
      </c>
      <c r="V27" s="21" t="s">
        <v>13</v>
      </c>
      <c r="W27" s="21" t="s">
        <v>13</v>
      </c>
      <c r="X27" s="21" t="s">
        <v>13</v>
      </c>
      <c r="Y27" s="21" t="s">
        <v>13</v>
      </c>
      <c r="Z27" s="21" t="s">
        <v>13</v>
      </c>
      <c r="AA27" s="21" t="s">
        <v>13</v>
      </c>
      <c r="AB27" s="21" t="s">
        <v>13</v>
      </c>
      <c r="AC27" s="21" t="s">
        <v>13</v>
      </c>
      <c r="AD27" s="21" t="s">
        <v>13</v>
      </c>
      <c r="AE27" s="21" t="s">
        <v>13</v>
      </c>
      <c r="AF27" s="21" t="s">
        <v>13</v>
      </c>
      <c r="AG27" s="21" t="s">
        <v>13</v>
      </c>
      <c r="AH27" s="21" t="s">
        <v>13</v>
      </c>
      <c r="AI27" s="21" t="s">
        <v>13</v>
      </c>
      <c r="AJ27" s="21" t="s">
        <v>12</v>
      </c>
      <c r="AK27" s="21"/>
      <c r="AL27" s="21"/>
      <c r="AM27" s="21"/>
    </row>
    <row r="28" spans="2:39" ht="19.899999999999999" customHeight="1">
      <c r="B28" s="20"/>
    </row>
    <row r="29" spans="2:39" s="15" customFormat="1" ht="19.899999999999999" customHeight="1">
      <c r="B29" s="26">
        <f ca="1">DATE(CalendarYear,11,1)</f>
        <v>45962</v>
      </c>
      <c r="C29" s="2" t="str">
        <f ca="1">IF(DAY(NovSun1)=1,"",IF(AND(YEAR(NovSun1+1)=CalendarYear,MONTH(NovSun1+1)=11),NovSun1+1,""))</f>
        <v/>
      </c>
      <c r="D29" s="2" t="str">
        <f ca="1">IF(DAY(NovSun1)=1,"",IF(AND(YEAR(NovSun1+2)=CalendarYear,MONTH(NovSun1+2)=11),NovSun1+2,""))</f>
        <v/>
      </c>
      <c r="E29" s="2" t="str">
        <f ca="1">IF(DAY(NovSun1)=1,"",IF(AND(YEAR(NovSun1+3)=CalendarYear,MONTH(NovSun1+3)=11),NovSun1+3,""))</f>
        <v/>
      </c>
      <c r="F29" s="2" t="str">
        <f ca="1">IF(DAY(NovSun1)=1,"",IF(AND(YEAR(NovSun1+4)=CalendarYear,MONTH(NovSun1+4)=11),NovSun1+4,""))</f>
        <v/>
      </c>
      <c r="G29" s="2" t="str">
        <f ca="1">IF(DAY(NovSun1)=1,"",IF(AND(YEAR(NovSun1+5)=CalendarYear,MONTH(NovSun1+5)=11),NovSun1+5,""))</f>
        <v/>
      </c>
      <c r="H29" s="2" t="str">
        <f ca="1">IF(DAY(NovSun1)=1,"",IF(AND(YEAR(NovSun1+6)=CalendarYear,MONTH(NovSun1+6)=11),NovSun1+6,""))</f>
        <v/>
      </c>
      <c r="I29" s="16">
        <f ca="1">IF(DAY(NovSun1)=1,IF(AND(YEAR(NovSun1)=CalendarYear,MONTH(NovSun1)=11),NovSun1,""),IF(AND(YEAR(NovSun1+7)=CalendarYear,MONTH(NovSun1+7)=11),NovSun1+7,""))</f>
        <v>45962</v>
      </c>
      <c r="J29" s="16">
        <f ca="1">IF(DAY(NovSun1)=1,IF(AND(YEAR(NovSun1+1)=CalendarYear,MONTH(NovSun1+1)=11),NovSun1+1,""),IF(AND(YEAR(NovSun1+8)=CalendarYear,MONTH(NovSun1+8)=11),NovSun1+8,""))</f>
        <v>45963</v>
      </c>
      <c r="K29" s="2">
        <f ca="1">IF(DAY(NovSun1)=1,IF(AND(YEAR(NovSun1+2)=CalendarYear,MONTH(NovSun1+2)=11),NovSun1+2,""),IF(AND(YEAR(NovSun1+9)=CalendarYear,MONTH(NovSun1+9)=11),NovSun1+9,""))</f>
        <v>45964</v>
      </c>
      <c r="L29" s="2">
        <f ca="1">IF(DAY(NovSun1)=1,IF(AND(YEAR(NovSun1+3)=CalendarYear,MONTH(NovSun1+3)=11),NovSun1+3,""),IF(AND(YEAR(NovSun1+10)=CalendarYear,MONTH(NovSun1+10)=11),NovSun1+10,""))</f>
        <v>45965</v>
      </c>
      <c r="M29" s="2">
        <f ca="1">IF(DAY(NovSun1)=1,IF(AND(YEAR(NovSun1+4)=CalendarYear,MONTH(NovSun1+4)=11),NovSun1+4,""),IF(AND(YEAR(NovSun1+11)=CalendarYear,MONTH(NovSun1+11)=11),NovSun1+11,""))</f>
        <v>45966</v>
      </c>
      <c r="N29" s="2">
        <f ca="1">IF(DAY(NovSun1)=1,IF(AND(YEAR(NovSun1+5)=CalendarYear,MONTH(NovSun1+5)=11),NovSun1+5,""),IF(AND(YEAR(NovSun1+12)=CalendarYear,MONTH(NovSun1+12)=11),NovSun1+12,""))</f>
        <v>45967</v>
      </c>
      <c r="O29" s="16">
        <f ca="1">IF(DAY(NovSun1)=1,IF(AND(YEAR(NovSun1+6)=CalendarYear,MONTH(NovSun1+6)=11),NovSun1+6,""),IF(AND(YEAR(NovSun1+13)=CalendarYear,MONTH(NovSun1+13)=11),NovSun1+13,""))</f>
        <v>45968</v>
      </c>
      <c r="P29" s="16">
        <f ca="1">IF(DAY(NovSun1)=1,IF(AND(YEAR(NovSun1+7)=CalendarYear,MONTH(NovSun1+7)=11),NovSun1+7,""),IF(AND(YEAR(NovSun1+14)=CalendarYear,MONTH(NovSun1+14)=11),NovSun1+14,""))</f>
        <v>45969</v>
      </c>
      <c r="Q29" s="16">
        <f ca="1">IF(DAY(NovSun1)=1,IF(AND(YEAR(NovSun1+8)=CalendarYear,MONTH(NovSun1+8)=11),NovSun1+8,""),IF(AND(YEAR(NovSun1+15)=CalendarYear,MONTH(NovSun1+15)=11),NovSun1+15,""))</f>
        <v>45970</v>
      </c>
      <c r="R29" s="2">
        <f ca="1">IF(DAY(NovSun1)=1,IF(AND(YEAR(NovSun1+9)=CalendarYear,MONTH(NovSun1+9)=11),NovSun1+9,""),IF(AND(YEAR(NovSun1+16)=CalendarYear,MONTH(NovSun1+16)=11),NovSun1+16,""))</f>
        <v>45971</v>
      </c>
      <c r="S29" s="2">
        <f ca="1">IF(DAY(NovSun1)=1,IF(AND(YEAR(NovSun1+10)=CalendarYear,MONTH(NovSun1+10)=11),NovSun1+10,""),IF(AND(YEAR(NovSun1+17)=CalendarYear,MONTH(NovSun1+17)=11),NovSun1+17,""))</f>
        <v>45972</v>
      </c>
      <c r="T29" s="2">
        <f ca="1">IF(DAY(NovSun1)=1,IF(AND(YEAR(NovSun1+11)=CalendarYear,MONTH(NovSun1+11)=11),NovSun1+11,""),IF(AND(YEAR(NovSun1+18)=CalendarYear,MONTH(NovSun1+18)=11),NovSun1+18,""))</f>
        <v>45973</v>
      </c>
      <c r="U29" s="2">
        <f ca="1">IF(DAY(NovSun1)=1,IF(AND(YEAR(NovSun1+12)=CalendarYear,MONTH(NovSun1+12)=11),NovSun1+12,""),IF(AND(YEAR(NovSun1+19)=CalendarYear,MONTH(NovSun1+19)=11),NovSun1+19,""))</f>
        <v>45974</v>
      </c>
      <c r="V29" s="16">
        <f ca="1">IF(DAY(NovSun1)=1,IF(AND(YEAR(NovSun1+13)=CalendarYear,MONTH(NovSun1+13)=11),NovSun1+13,""),IF(AND(YEAR(NovSun1+20)=CalendarYear,MONTH(NovSun1+20)=11),NovSun1+20,""))</f>
        <v>45975</v>
      </c>
      <c r="W29" s="16">
        <f ca="1">IF(DAY(NovSun1)=1,IF(AND(YEAR(NovSun1+14)=CalendarYear,MONTH(NovSun1+14)=11),NovSun1+14,""),IF(AND(YEAR(NovSun1+21)=CalendarYear,MONTH(NovSun1+21)=11),NovSun1+21,""))</f>
        <v>45976</v>
      </c>
      <c r="X29" s="16">
        <f ca="1">IF(DAY(NovSun1)=1,IF(AND(YEAR(NovSun1+15)=CalendarYear,MONTH(NovSun1+15)=11),NovSun1+15,""),IF(AND(YEAR(NovSun1+22)=CalendarYear,MONTH(NovSun1+22)=11),NovSun1+22,""))</f>
        <v>45977</v>
      </c>
      <c r="Y29" s="2">
        <f ca="1">IF(DAY(NovSun1)=1,IF(AND(YEAR(NovSun1+16)=CalendarYear,MONTH(NovSun1+16)=11),NovSun1+16,""),IF(AND(YEAR(NovSun1+23)=CalendarYear,MONTH(NovSun1+23)=11),NovSun1+23,""))</f>
        <v>45978</v>
      </c>
      <c r="Z29" s="2">
        <f ca="1">IF(DAY(NovSun1)=1,IF(AND(YEAR(NovSun1+17)=CalendarYear,MONTH(NovSun1+17)=11),NovSun1+17,""),IF(AND(YEAR(NovSun1+24)=CalendarYear,MONTH(NovSun1+24)=11),NovSun1+24,""))</f>
        <v>45979</v>
      </c>
      <c r="AA29" s="2">
        <f ca="1">IF(DAY(NovSun1)=1,IF(AND(YEAR(NovSun1+18)=CalendarYear,MONTH(NovSun1+18)=11),NovSun1+18,""),IF(AND(YEAR(NovSun1+25)=CalendarYear,MONTH(NovSun1+25)=11),NovSun1+25,""))</f>
        <v>45980</v>
      </c>
      <c r="AB29" s="2">
        <f ca="1">IF(DAY(NovSun1)=1,IF(AND(YEAR(NovSun1+19)=CalendarYear,MONTH(NovSun1+19)=11),NovSun1+19,""),IF(AND(YEAR(NovSun1+26)=CalendarYear,MONTH(NovSun1+26)=11),NovSun1+26,""))</f>
        <v>45981</v>
      </c>
      <c r="AC29" s="16">
        <f ca="1">IF(DAY(NovSun1)=1,IF(AND(YEAR(NovSun1+20)=CalendarYear,MONTH(NovSun1+20)=11),NovSun1+20,""),IF(AND(YEAR(NovSun1+27)=CalendarYear,MONTH(NovSun1+27)=11),NovSun1+27,""))</f>
        <v>45982</v>
      </c>
      <c r="AD29" s="16">
        <f ca="1">IF(DAY(NovSun1)=1,IF(AND(YEAR(NovSun1+21)=CalendarYear,MONTH(NovSun1+21)=11),NovSun1+21,""),IF(AND(YEAR(NovSun1+28)=CalendarYear,MONTH(NovSun1+28)=11),NovSun1+28,""))</f>
        <v>45983</v>
      </c>
      <c r="AE29" s="16">
        <f ca="1">IF(DAY(NovSun1)=1,IF(AND(YEAR(NovSun1+22)=CalendarYear,MONTH(NovSun1+22)=11),NovSun1+22,""),IF(AND(YEAR(NovSun1+29)=CalendarYear,MONTH(NovSun1+29)=11),NovSun1+29,""))</f>
        <v>45984</v>
      </c>
      <c r="AF29" s="2">
        <f ca="1">IF(DAY(NovSun1)=1,IF(AND(YEAR(NovSun1+23)=CalendarYear,MONTH(NovSun1+23)=11),NovSun1+23,""),IF(AND(YEAR(NovSun1+30)=CalendarYear,MONTH(NovSun1+30)=11),NovSun1+30,""))</f>
        <v>45985</v>
      </c>
      <c r="AG29" s="2">
        <f ca="1">IF(DAY(NovSun1)=1,IF(AND(YEAR(NovSun1+24)=CalendarYear,MONTH(NovSun1+24)=11),NovSun1+24,""),IF(AND(YEAR(NovSun1+31)=CalendarYear,MONTH(NovSun1+31)=11),NovSun1+31,""))</f>
        <v>45986</v>
      </c>
      <c r="AH29" s="2">
        <f ca="1">IF(DAY(NovSun1)=1,IF(AND(YEAR(NovSun1+25)=CalendarYear,MONTH(NovSun1+25)=11),NovSun1+25,""),IF(AND(YEAR(NovSun1+32)=CalendarYear,MONTH(NovSun1+32)=11),NovSun1+32,""))</f>
        <v>45987</v>
      </c>
      <c r="AI29" s="2">
        <f ca="1">IF(DAY(NovSun1)=1,IF(AND(YEAR(NovSun1+26)=CalendarYear,MONTH(NovSun1+26)=11),NovSun1+26,""),IF(AND(YEAR(NovSun1+33)=CalendarYear,MONTH(NovSun1+33)=11),NovSun1+33,""))</f>
        <v>45988</v>
      </c>
      <c r="AJ29" s="16">
        <f ca="1">IF(DAY(NovSun1)=1,IF(AND(YEAR(NovSun1+27)=CalendarYear,MONTH(NovSun1+27)=11),NovSun1+27,""),IF(AND(YEAR(NovSun1+34)=CalendarYear,MONTH(NovSun1+34)=11),NovSun1+34,""))</f>
        <v>45989</v>
      </c>
      <c r="AK29" s="16">
        <f ca="1">IF(DAY(NovSun1)=1,IF(AND(YEAR(NovSun1+28)=CalendarYear,MONTH(NovSun1+28)=11),NovSun1+28,""),IF(AND(YEAR(NovSun1+35)=CalendarYear,MONTH(NovSun1+35)=11),NovSun1+35,""))</f>
        <v>45990</v>
      </c>
      <c r="AL29" s="16">
        <f ca="1">IF(DAY(NovSun1)=1,IF(AND(YEAR(NovSun1+29)=CalendarYear,MONTH(NovSun1+29)=11),NovSun1+29,""),IF(AND(YEAR(NovSun1+36)=CalendarYear,MONTH(NovSun1+36)=11),NovSun1+36,""))</f>
        <v>45991</v>
      </c>
      <c r="AM29" s="4" t="str">
        <f ca="1">IF(DAY(NovSun1)=1,IF(AND(YEAR(NovSun1+30)=CalendarYear,MONTH(NovSun1+30)=11),NovSun1+30,""),IF(AND(YEAR(NovSun1+37)=CalendarYear,MONTH(NovSun1+37)=11),NovSun1+37,""))</f>
        <v/>
      </c>
    </row>
    <row r="30" spans="2:39" s="15" customFormat="1" ht="19.899999999999999" customHeight="1">
      <c r="B30" s="27"/>
      <c r="C30" s="3" t="s">
        <v>1</v>
      </c>
      <c r="D30" s="3" t="s">
        <v>2</v>
      </c>
      <c r="E30" s="3" t="s">
        <v>3</v>
      </c>
      <c r="F30" s="3" t="s">
        <v>4</v>
      </c>
      <c r="G30" s="3" t="s">
        <v>5</v>
      </c>
      <c r="H30" s="3" t="s">
        <v>6</v>
      </c>
      <c r="I30" s="17" t="s">
        <v>7</v>
      </c>
      <c r="J30" s="17" t="s">
        <v>1</v>
      </c>
      <c r="K30" s="18" t="s">
        <v>2</v>
      </c>
      <c r="L30" s="18" t="s">
        <v>3</v>
      </c>
      <c r="M30" s="18" t="s">
        <v>4</v>
      </c>
      <c r="N30" s="18" t="s">
        <v>5</v>
      </c>
      <c r="O30" s="17" t="s">
        <v>6</v>
      </c>
      <c r="P30" s="17" t="s">
        <v>7</v>
      </c>
      <c r="Q30" s="17" t="s">
        <v>1</v>
      </c>
      <c r="R30" s="18" t="s">
        <v>2</v>
      </c>
      <c r="S30" s="18" t="s">
        <v>3</v>
      </c>
      <c r="T30" s="18" t="s">
        <v>4</v>
      </c>
      <c r="U30" s="18" t="s">
        <v>5</v>
      </c>
      <c r="V30" s="17" t="s">
        <v>6</v>
      </c>
      <c r="W30" s="17" t="s">
        <v>7</v>
      </c>
      <c r="X30" s="17" t="s">
        <v>1</v>
      </c>
      <c r="Y30" s="18" t="s">
        <v>2</v>
      </c>
      <c r="Z30" s="18" t="s">
        <v>3</v>
      </c>
      <c r="AA30" s="18" t="s">
        <v>4</v>
      </c>
      <c r="AB30" s="18" t="s">
        <v>5</v>
      </c>
      <c r="AC30" s="17" t="s">
        <v>6</v>
      </c>
      <c r="AD30" s="17" t="s">
        <v>7</v>
      </c>
      <c r="AE30" s="17" t="s">
        <v>1</v>
      </c>
      <c r="AF30" s="18" t="s">
        <v>2</v>
      </c>
      <c r="AG30" s="18" t="s">
        <v>3</v>
      </c>
      <c r="AH30" s="18" t="s">
        <v>4</v>
      </c>
      <c r="AI30" s="18" t="s">
        <v>5</v>
      </c>
      <c r="AJ30" s="17" t="s">
        <v>6</v>
      </c>
      <c r="AK30" s="17" t="s">
        <v>7</v>
      </c>
      <c r="AL30" s="17" t="s">
        <v>1</v>
      </c>
      <c r="AM30" s="5" t="s">
        <v>2</v>
      </c>
    </row>
    <row r="31" spans="2:39" ht="19.899999999999999" customHeight="1">
      <c r="B31" s="19"/>
      <c r="C31" s="21"/>
      <c r="D31" s="21"/>
      <c r="E31" s="21"/>
      <c r="F31" s="21"/>
      <c r="G31" s="21"/>
      <c r="H31" s="21"/>
      <c r="I31" s="21" t="s">
        <v>12</v>
      </c>
      <c r="J31" s="21" t="s">
        <v>12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2:39" ht="19.899999999999999" customHeight="1">
      <c r="B32" s="20"/>
    </row>
    <row r="33" spans="2:39" s="15" customFormat="1" ht="19.899999999999999" customHeight="1">
      <c r="B33" s="26">
        <f ca="1">DATE(CalendarYear,12,1)</f>
        <v>45992</v>
      </c>
      <c r="C33" s="2" t="str">
        <f ca="1">IF(DAY(DecSun1)=1,"",IF(AND(YEAR(DecSun1+1)=CalendarYear,MONTH(DecSun1+1)=12),DecSun1+1,""))</f>
        <v/>
      </c>
      <c r="D33" s="2">
        <f ca="1">IF(DAY(DecSun1)=1,"",IF(AND(YEAR(DecSun1+2)=CalendarYear,MONTH(DecSun1+2)=12),DecSun1+2,""))</f>
        <v>45992</v>
      </c>
      <c r="E33" s="2">
        <f ca="1">IF(DAY(DecSun1)=1,"",IF(AND(YEAR(DecSun1+3)=CalendarYear,MONTH(DecSun1+3)=12),DecSun1+3,""))</f>
        <v>45993</v>
      </c>
      <c r="F33" s="2">
        <f ca="1">IF(DAY(DecSun1)=1,"",IF(AND(YEAR(DecSun1+4)=CalendarYear,MONTH(DecSun1+4)=12),DecSun1+4,""))</f>
        <v>45994</v>
      </c>
      <c r="G33" s="2">
        <f ca="1">IF(DAY(DecSun1)=1,"",IF(AND(YEAR(DecSun1+5)=CalendarYear,MONTH(DecSun1+5)=12),DecSun1+5,""))</f>
        <v>45995</v>
      </c>
      <c r="H33" s="16">
        <f ca="1">IF(DAY(DecSun1)=1,"",IF(AND(YEAR(DecSun1+6)=CalendarYear,MONTH(DecSun1+6)=12),DecSun1+6,""))</f>
        <v>45996</v>
      </c>
      <c r="I33" s="16">
        <f ca="1">IF(DAY(DecSun1)=1,IF(AND(YEAR(DecSun1)=CalendarYear,MONTH(DecSun1)=12),DecSun1,""),IF(AND(YEAR(DecSun1+7)=CalendarYear,MONTH(DecSun1+7)=12),DecSun1+7,""))</f>
        <v>45997</v>
      </c>
      <c r="J33" s="16">
        <f ca="1">IF(DAY(DecSun1)=1,IF(AND(YEAR(DecSun1+1)=CalendarYear,MONTH(DecSun1+1)=12),DecSun1+1,""),IF(AND(YEAR(DecSun1+8)=CalendarYear,MONTH(DecSun1+8)=12),DecSun1+8,""))</f>
        <v>45998</v>
      </c>
      <c r="K33" s="2">
        <f ca="1">IF(DAY(DecSun1)=1,IF(AND(YEAR(DecSun1+2)=CalendarYear,MONTH(DecSun1+2)=12),DecSun1+2,""),IF(AND(YEAR(DecSun1+9)=CalendarYear,MONTH(DecSun1+9)=12),DecSun1+9,""))</f>
        <v>45999</v>
      </c>
      <c r="L33" s="2">
        <f ca="1">IF(DAY(DecSun1)=1,IF(AND(YEAR(DecSun1+3)=CalendarYear,MONTH(DecSun1+3)=12),DecSun1+3,""),IF(AND(YEAR(DecSun1+10)=CalendarYear,MONTH(DecSun1+10)=12),DecSun1+10,""))</f>
        <v>46000</v>
      </c>
      <c r="M33" s="2">
        <f ca="1">IF(DAY(DecSun1)=1,IF(AND(YEAR(DecSun1+4)=CalendarYear,MONTH(DecSun1+4)=12),DecSun1+4,""),IF(AND(YEAR(DecSun1+11)=CalendarYear,MONTH(DecSun1+11)=12),DecSun1+11,""))</f>
        <v>46001</v>
      </c>
      <c r="N33" s="2">
        <f ca="1">IF(DAY(DecSun1)=1,IF(AND(YEAR(DecSun1+5)=CalendarYear,MONTH(DecSun1+5)=12),DecSun1+5,""),IF(AND(YEAR(DecSun1+12)=CalendarYear,MONTH(DecSun1+12)=12),DecSun1+12,""))</f>
        <v>46002</v>
      </c>
      <c r="O33" s="16">
        <f ca="1">IF(DAY(DecSun1)=1,IF(AND(YEAR(DecSun1+6)=CalendarYear,MONTH(DecSun1+6)=12),DecSun1+6,""),IF(AND(YEAR(DecSun1+13)=CalendarYear,MONTH(DecSun1+13)=12),DecSun1+13,""))</f>
        <v>46003</v>
      </c>
      <c r="P33" s="16">
        <f ca="1">IF(DAY(DecSun1)=1,IF(AND(YEAR(DecSun1+7)=CalendarYear,MONTH(DecSun1+7)=12),DecSun1+7,""),IF(AND(YEAR(DecSun1+14)=CalendarYear,MONTH(DecSun1+14)=12),DecSun1+14,""))</f>
        <v>46004</v>
      </c>
      <c r="Q33" s="16">
        <f ca="1">IF(DAY(DecSun1)=1,IF(AND(YEAR(DecSun1+8)=CalendarYear,MONTH(DecSun1+8)=12),DecSun1+8,""),IF(AND(YEAR(DecSun1+15)=CalendarYear,MONTH(DecSun1+15)=12),DecSun1+15,""))</f>
        <v>46005</v>
      </c>
      <c r="R33" s="2">
        <f ca="1">IF(DAY(DecSun1)=1,IF(AND(YEAR(DecSun1+9)=CalendarYear,MONTH(DecSun1+9)=12),DecSun1+9,""),IF(AND(YEAR(DecSun1+16)=CalendarYear,MONTH(DecSun1+16)=12),DecSun1+16,""))</f>
        <v>46006</v>
      </c>
      <c r="S33" s="2">
        <f ca="1">IF(DAY(DecSun1)=1,IF(AND(YEAR(DecSun1+10)=CalendarYear,MONTH(DecSun1+10)=12),DecSun1+10,""),IF(AND(YEAR(DecSun1+17)=CalendarYear,MONTH(DecSun1+17)=12),DecSun1+17,""))</f>
        <v>46007</v>
      </c>
      <c r="T33" s="2">
        <f ca="1">IF(DAY(DecSun1)=1,IF(AND(YEAR(DecSun1+11)=CalendarYear,MONTH(DecSun1+11)=12),DecSun1+11,""),IF(AND(YEAR(DecSun1+18)=CalendarYear,MONTH(DecSun1+18)=12),DecSun1+18,""))</f>
        <v>46008</v>
      </c>
      <c r="U33" s="2">
        <f ca="1">IF(DAY(DecSun1)=1,IF(AND(YEAR(DecSun1+12)=CalendarYear,MONTH(DecSun1+12)=12),DecSun1+12,""),IF(AND(YEAR(DecSun1+19)=CalendarYear,MONTH(DecSun1+19)=12),DecSun1+19,""))</f>
        <v>46009</v>
      </c>
      <c r="V33" s="16">
        <f ca="1">IF(DAY(DecSun1)=1,IF(AND(YEAR(DecSun1+13)=CalendarYear,MONTH(DecSun1+13)=12),DecSun1+13,""),IF(AND(YEAR(DecSun1+20)=CalendarYear,MONTH(DecSun1+20)=12),DecSun1+20,""))</f>
        <v>46010</v>
      </c>
      <c r="W33" s="16">
        <f ca="1">IF(DAY(DecSun1)=1,IF(AND(YEAR(DecSun1+14)=CalendarYear,MONTH(DecSun1+14)=12),DecSun1+14,""),IF(AND(YEAR(DecSun1+21)=CalendarYear,MONTH(DecSun1+21)=12),DecSun1+21,""))</f>
        <v>46011</v>
      </c>
      <c r="X33" s="16">
        <f ca="1">IF(DAY(DecSun1)=1,IF(AND(YEAR(DecSun1+15)=CalendarYear,MONTH(DecSun1+15)=12),DecSun1+15,""),IF(AND(YEAR(DecSun1+22)=CalendarYear,MONTH(DecSun1+22)=12),DecSun1+22,""))</f>
        <v>46012</v>
      </c>
      <c r="Y33" s="2">
        <f ca="1">IF(DAY(DecSun1)=1,IF(AND(YEAR(DecSun1+16)=CalendarYear,MONTH(DecSun1+16)=12),DecSun1+16,""),IF(AND(YEAR(DecSun1+23)=CalendarYear,MONTH(DecSun1+23)=12),DecSun1+23,""))</f>
        <v>46013</v>
      </c>
      <c r="Z33" s="2">
        <f ca="1">IF(DAY(DecSun1)=1,IF(AND(YEAR(DecSun1+17)=CalendarYear,MONTH(DecSun1+17)=12),DecSun1+17,""),IF(AND(YEAR(DecSun1+24)=CalendarYear,MONTH(DecSun1+24)=12),DecSun1+24,""))</f>
        <v>46014</v>
      </c>
      <c r="AA33" s="2">
        <f ca="1">IF(DAY(DecSun1)=1,IF(AND(YEAR(DecSun1+18)=CalendarYear,MONTH(DecSun1+18)=12),DecSun1+18,""),IF(AND(YEAR(DecSun1+25)=CalendarYear,MONTH(DecSun1+25)=12),DecSun1+25,""))</f>
        <v>46015</v>
      </c>
      <c r="AB33" s="2">
        <f ca="1">IF(DAY(DecSun1)=1,IF(AND(YEAR(DecSun1+19)=CalendarYear,MONTH(DecSun1+19)=12),DecSun1+19,""),IF(AND(YEAR(DecSun1+26)=CalendarYear,MONTH(DecSun1+26)=12),DecSun1+26,""))</f>
        <v>46016</v>
      </c>
      <c r="AC33" s="16">
        <f ca="1">IF(DAY(DecSun1)=1,IF(AND(YEAR(DecSun1+20)=CalendarYear,MONTH(DecSun1+20)=12),DecSun1+20,""),IF(AND(YEAR(DecSun1+27)=CalendarYear,MONTH(DecSun1+27)=12),DecSun1+27,""))</f>
        <v>46017</v>
      </c>
      <c r="AD33" s="16">
        <f ca="1">IF(DAY(DecSun1)=1,IF(AND(YEAR(DecSun1+21)=CalendarYear,MONTH(DecSun1+21)=12),DecSun1+21,""),IF(AND(YEAR(DecSun1+28)=CalendarYear,MONTH(DecSun1+28)=12),DecSun1+28,""))</f>
        <v>46018</v>
      </c>
      <c r="AE33" s="16">
        <f ca="1">IF(DAY(DecSun1)=1,IF(AND(YEAR(DecSun1+22)=CalendarYear,MONTH(DecSun1+22)=12),DecSun1+22,""),IF(AND(YEAR(DecSun1+29)=CalendarYear,MONTH(DecSun1+29)=12),DecSun1+29,""))</f>
        <v>46019</v>
      </c>
      <c r="AF33" s="2">
        <f ca="1">IF(DAY(DecSun1)=1,IF(AND(YEAR(DecSun1+23)=CalendarYear,MONTH(DecSun1+23)=12),DecSun1+23,""),IF(AND(YEAR(DecSun1+30)=CalendarYear,MONTH(DecSun1+30)=12),DecSun1+30,""))</f>
        <v>46020</v>
      </c>
      <c r="AG33" s="2">
        <f ca="1">IF(DAY(DecSun1)=1,IF(AND(YEAR(DecSun1+24)=CalendarYear,MONTH(DecSun1+24)=12),DecSun1+24,""),IF(AND(YEAR(DecSun1+31)=CalendarYear,MONTH(DecSun1+31)=12),DecSun1+31,""))</f>
        <v>46021</v>
      </c>
      <c r="AH33" s="2">
        <f ca="1">IF(DAY(DecSun1)=1,IF(AND(YEAR(DecSun1+25)=CalendarYear,MONTH(DecSun1+25)=12),DecSun1+25,""),IF(AND(YEAR(DecSun1+32)=CalendarYear,MONTH(DecSun1+32)=12),DecSun1+32,""))</f>
        <v>46022</v>
      </c>
      <c r="AI33" s="2" t="str">
        <f ca="1">IF(DAY(DecSun1)=1,IF(AND(YEAR(DecSun1+26)=CalendarYear,MONTH(DecSun1+26)=12),DecSun1+26,""),IF(AND(YEAR(DecSun1+33)=CalendarYear,MONTH(DecSun1+33)=12),DecSun1+33,""))</f>
        <v/>
      </c>
      <c r="AJ33" s="2" t="str">
        <f ca="1">IF(DAY(DecSun1)=1,IF(AND(YEAR(DecSun1+27)=CalendarYear,MONTH(DecSun1+27)=12),DecSun1+27,""),IF(AND(YEAR(DecSun1+34)=CalendarYear,MONTH(DecSun1+34)=12),DecSun1+34,""))</f>
        <v/>
      </c>
      <c r="AK33" s="2" t="str">
        <f ca="1">IF(DAY(DecSun1)=1,IF(AND(YEAR(DecSun1+28)=CalendarYear,MONTH(DecSun1+28)=12),DecSun1+28,""),IF(AND(YEAR(DecSun1+35)=CalendarYear,MONTH(DecSun1+35)=12),DecSun1+35,""))</f>
        <v/>
      </c>
      <c r="AL33" s="2" t="str">
        <f ca="1">IF(DAY(DecSun1)=1,IF(AND(YEAR(DecSun1+29)=CalendarYear,MONTH(DecSun1+29)=12),DecSun1+29,""),IF(AND(YEAR(DecSun1+36)=CalendarYear,MONTH(DecSun1+36)=12),DecSun1+36,""))</f>
        <v/>
      </c>
      <c r="AM33" s="4" t="str">
        <f ca="1">IF(DAY(DecSun1)=1,IF(AND(YEAR(DecSun1+30)=CalendarYear,MONTH(DecSun1+30)=12),DecSun1+30,""),IF(AND(YEAR(DecSun1+37)=CalendarYear,MONTH(DecSun1+37)=12),DecSun1+37,""))</f>
        <v/>
      </c>
    </row>
    <row r="34" spans="2:39" s="15" customFormat="1" ht="19.899999999999999" customHeight="1">
      <c r="B34" s="27"/>
      <c r="C34" s="3" t="s">
        <v>1</v>
      </c>
      <c r="D34" s="18" t="s">
        <v>2</v>
      </c>
      <c r="E34" s="18" t="s">
        <v>3</v>
      </c>
      <c r="F34" s="18" t="s">
        <v>4</v>
      </c>
      <c r="G34" s="18" t="s">
        <v>5</v>
      </c>
      <c r="H34" s="17" t="s">
        <v>6</v>
      </c>
      <c r="I34" s="17" t="s">
        <v>7</v>
      </c>
      <c r="J34" s="17" t="s">
        <v>1</v>
      </c>
      <c r="K34" s="18" t="s">
        <v>2</v>
      </c>
      <c r="L34" s="18" t="s">
        <v>3</v>
      </c>
      <c r="M34" s="18" t="s">
        <v>4</v>
      </c>
      <c r="N34" s="18" t="s">
        <v>5</v>
      </c>
      <c r="O34" s="17" t="s">
        <v>6</v>
      </c>
      <c r="P34" s="17" t="s">
        <v>7</v>
      </c>
      <c r="Q34" s="17" t="s">
        <v>1</v>
      </c>
      <c r="R34" s="18" t="s">
        <v>2</v>
      </c>
      <c r="S34" s="18" t="s">
        <v>3</v>
      </c>
      <c r="T34" s="18" t="s">
        <v>4</v>
      </c>
      <c r="U34" s="18" t="s">
        <v>5</v>
      </c>
      <c r="V34" s="17" t="s">
        <v>6</v>
      </c>
      <c r="W34" s="17" t="s">
        <v>7</v>
      </c>
      <c r="X34" s="17" t="s">
        <v>1</v>
      </c>
      <c r="Y34" s="18" t="s">
        <v>2</v>
      </c>
      <c r="Z34" s="18" t="s">
        <v>3</v>
      </c>
      <c r="AA34" s="18" t="s">
        <v>4</v>
      </c>
      <c r="AB34" s="18" t="s">
        <v>5</v>
      </c>
      <c r="AC34" s="17" t="s">
        <v>6</v>
      </c>
      <c r="AD34" s="17" t="s">
        <v>7</v>
      </c>
      <c r="AE34" s="17" t="s">
        <v>1</v>
      </c>
      <c r="AF34" s="18" t="s">
        <v>2</v>
      </c>
      <c r="AG34" s="18" t="s">
        <v>3</v>
      </c>
      <c r="AH34" s="18" t="s">
        <v>4</v>
      </c>
      <c r="AI34" s="3" t="s">
        <v>5</v>
      </c>
      <c r="AJ34" s="3" t="s">
        <v>6</v>
      </c>
      <c r="AK34" s="3" t="s">
        <v>7</v>
      </c>
      <c r="AL34" s="3" t="s">
        <v>1</v>
      </c>
      <c r="AM34" s="5" t="s">
        <v>2</v>
      </c>
    </row>
    <row r="35" spans="2:39" ht="19.899999999999999" customHeight="1">
      <c r="B35" s="1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</sheetData>
  <mergeCells count="9">
    <mergeCell ref="AH2:AM2"/>
    <mergeCell ref="B25:B26"/>
    <mergeCell ref="B29:B30"/>
    <mergeCell ref="B33:B34"/>
    <mergeCell ref="B5:B6"/>
    <mergeCell ref="B9:B10"/>
    <mergeCell ref="B13:B14"/>
    <mergeCell ref="B17:B18"/>
    <mergeCell ref="B21:B22"/>
  </mergeCells>
  <conditionalFormatting sqref="C6:F6">
    <cfRule type="expression" dxfId="196" priority="221">
      <formula>OR(COUNTIF(C7:C9,1)&gt;1,COUNTIF(C7:C9,2)&gt;1,COUNTIF(C7:C9,3)&gt;1)</formula>
    </cfRule>
  </conditionalFormatting>
  <conditionalFormatting sqref="C5:AM5">
    <cfRule type="expression" dxfId="195" priority="222">
      <formula>NOT(ISNUMBER(C5))</formula>
    </cfRule>
  </conditionalFormatting>
  <conditionalFormatting sqref="C6:AM6">
    <cfRule type="expression" dxfId="194" priority="220" stopIfTrue="1">
      <formula>NOT(ISNUMBER(C5))</formula>
    </cfRule>
  </conditionalFormatting>
  <conditionalFormatting sqref="C15:Q15 C7:AM7 V15:AM15 C11:AM11">
    <cfRule type="cellIs" dxfId="193" priority="239" stopIfTrue="1" operator="equal">
      <formula>1</formula>
    </cfRule>
    <cfRule type="cellIs" dxfId="192" priority="240" stopIfTrue="1" operator="equal">
      <formula>2</formula>
    </cfRule>
    <cfRule type="cellIs" dxfId="191" priority="241" operator="equal">
      <formula>3</formula>
    </cfRule>
  </conditionalFormatting>
  <conditionalFormatting sqref="C9:AM9 C13:AM13 C17:AM17 C21:AM21 C25:AM25 C29:AM29 C33:AM33">
    <cfRule type="expression" dxfId="190" priority="243">
      <formula>NOT(ISNUMBER(C9))</formula>
    </cfRule>
  </conditionalFormatting>
  <conditionalFormatting sqref="C10:AM10 C14:AM14 G6:AM6">
    <cfRule type="expression" dxfId="189" priority="249">
      <formula>OR(COUNTIF(C7:C7,1)&gt;1,COUNTIF(C7:C7,2)&gt;1,COUNTIF(C7:C7,3)&gt;1)</formula>
    </cfRule>
  </conditionalFormatting>
  <conditionalFormatting sqref="C10:AM10 C14:AM14">
    <cfRule type="expression" dxfId="188" priority="248" stopIfTrue="1">
      <formula>NOT(ISNUMBER(C9))</formula>
    </cfRule>
  </conditionalFormatting>
  <conditionalFormatting sqref="C18:AM18 C22:AM22 C26:AM26 C30:AM30 C34:AM34">
    <cfRule type="expression" dxfId="187" priority="246" stopIfTrue="1">
      <formula>NOT(ISNUMBER(C17))</formula>
    </cfRule>
    <cfRule type="expression" dxfId="186" priority="247">
      <formula>OR(COUNTIF(#REF!,1)&gt;1,COUNTIF(#REF!,2)&gt;1,COUNTIF(#REF!,3)&gt;1)</formula>
    </cfRule>
  </conditionalFormatting>
  <conditionalFormatting sqref="AC19:AE19 AM19 C19:J19">
    <cfRule type="cellIs" dxfId="185" priority="217" stopIfTrue="1" operator="equal">
      <formula>1</formula>
    </cfRule>
    <cfRule type="cellIs" dxfId="184" priority="218" stopIfTrue="1" operator="equal">
      <formula>2</formula>
    </cfRule>
    <cfRule type="cellIs" dxfId="183" priority="219" operator="equal">
      <formula>3</formula>
    </cfRule>
  </conditionalFormatting>
  <conditionalFormatting sqref="C23 H23:J23 AH23:AM23 V23:X23 O23:Q23">
    <cfRule type="cellIs" dxfId="182" priority="214" stopIfTrue="1" operator="equal">
      <formula>1</formula>
    </cfRule>
    <cfRule type="cellIs" dxfId="181" priority="215" stopIfTrue="1" operator="equal">
      <formula>2</formula>
    </cfRule>
    <cfRule type="cellIs" dxfId="180" priority="216" operator="equal">
      <formula>3</formula>
    </cfRule>
  </conditionalFormatting>
  <conditionalFormatting sqref="C27:E27 AK27:AM27 H27:J27">
    <cfRule type="cellIs" dxfId="179" priority="211" stopIfTrue="1" operator="equal">
      <formula>1</formula>
    </cfRule>
    <cfRule type="cellIs" dxfId="178" priority="212" stopIfTrue="1" operator="equal">
      <formula>2</formula>
    </cfRule>
    <cfRule type="cellIs" dxfId="177" priority="213" operator="equal">
      <formula>3</formula>
    </cfRule>
  </conditionalFormatting>
  <conditionalFormatting sqref="C31:H31 K31:AM31">
    <cfRule type="cellIs" dxfId="176" priority="208" stopIfTrue="1" operator="equal">
      <formula>1</formula>
    </cfRule>
    <cfRule type="cellIs" dxfId="175" priority="209" stopIfTrue="1" operator="equal">
      <formula>2</formula>
    </cfRule>
    <cfRule type="cellIs" dxfId="174" priority="210" operator="equal">
      <formula>3</formula>
    </cfRule>
  </conditionalFormatting>
  <conditionalFormatting sqref="C35:J35 Y35:AM35">
    <cfRule type="cellIs" dxfId="173" priority="205" stopIfTrue="1" operator="equal">
      <formula>1</formula>
    </cfRule>
    <cfRule type="cellIs" dxfId="172" priority="206" stopIfTrue="1" operator="equal">
      <formula>2</formula>
    </cfRule>
    <cfRule type="cellIs" dxfId="171" priority="207" operator="equal">
      <formula>3</formula>
    </cfRule>
  </conditionalFormatting>
  <conditionalFormatting sqref="K19">
    <cfRule type="cellIs" dxfId="170" priority="202" stopIfTrue="1" operator="equal">
      <formula>1</formula>
    </cfRule>
    <cfRule type="cellIs" dxfId="169" priority="203" stopIfTrue="1" operator="equal">
      <formula>2</formula>
    </cfRule>
    <cfRule type="cellIs" dxfId="168" priority="204" operator="equal">
      <formula>3</formula>
    </cfRule>
  </conditionalFormatting>
  <conditionalFormatting sqref="L19">
    <cfRule type="cellIs" dxfId="167" priority="199" stopIfTrue="1" operator="equal">
      <formula>1</formula>
    </cfRule>
    <cfRule type="cellIs" dxfId="166" priority="200" stopIfTrue="1" operator="equal">
      <formula>2</formula>
    </cfRule>
    <cfRule type="cellIs" dxfId="165" priority="201" operator="equal">
      <formula>3</formula>
    </cfRule>
  </conditionalFormatting>
  <conditionalFormatting sqref="M19">
    <cfRule type="cellIs" dxfId="164" priority="196" stopIfTrue="1" operator="equal">
      <formula>1</formula>
    </cfRule>
    <cfRule type="cellIs" dxfId="163" priority="197" stopIfTrue="1" operator="equal">
      <formula>2</formula>
    </cfRule>
    <cfRule type="cellIs" dxfId="162" priority="198" operator="equal">
      <formula>3</formula>
    </cfRule>
  </conditionalFormatting>
  <conditionalFormatting sqref="N19">
    <cfRule type="cellIs" dxfId="161" priority="193" stopIfTrue="1" operator="equal">
      <formula>1</formula>
    </cfRule>
    <cfRule type="cellIs" dxfId="160" priority="194" stopIfTrue="1" operator="equal">
      <formula>2</formula>
    </cfRule>
    <cfRule type="cellIs" dxfId="159" priority="195" operator="equal">
      <formula>3</formula>
    </cfRule>
  </conditionalFormatting>
  <conditionalFormatting sqref="D23">
    <cfRule type="cellIs" dxfId="158" priority="190" stopIfTrue="1" operator="equal">
      <formula>1</formula>
    </cfRule>
    <cfRule type="cellIs" dxfId="157" priority="191" stopIfTrue="1" operator="equal">
      <formula>2</formula>
    </cfRule>
    <cfRule type="cellIs" dxfId="156" priority="192" operator="equal">
      <formula>3</formula>
    </cfRule>
  </conditionalFormatting>
  <conditionalFormatting sqref="E23">
    <cfRule type="cellIs" dxfId="155" priority="187" stopIfTrue="1" operator="equal">
      <formula>1</formula>
    </cfRule>
    <cfRule type="cellIs" dxfId="154" priority="188" stopIfTrue="1" operator="equal">
      <formula>2</formula>
    </cfRule>
    <cfRule type="cellIs" dxfId="153" priority="189" operator="equal">
      <formula>3</formula>
    </cfRule>
  </conditionalFormatting>
  <conditionalFormatting sqref="F23">
    <cfRule type="cellIs" dxfId="152" priority="184" stopIfTrue="1" operator="equal">
      <formula>1</formula>
    </cfRule>
    <cfRule type="cellIs" dxfId="151" priority="185" stopIfTrue="1" operator="equal">
      <formula>2</formula>
    </cfRule>
    <cfRule type="cellIs" dxfId="150" priority="186" operator="equal">
      <formula>3</formula>
    </cfRule>
  </conditionalFormatting>
  <conditionalFormatting sqref="G23">
    <cfRule type="cellIs" dxfId="149" priority="181" stopIfTrue="1" operator="equal">
      <formula>1</formula>
    </cfRule>
    <cfRule type="cellIs" dxfId="148" priority="182" stopIfTrue="1" operator="equal">
      <formula>2</formula>
    </cfRule>
    <cfRule type="cellIs" dxfId="147" priority="183" operator="equal">
      <formula>3</formula>
    </cfRule>
  </conditionalFormatting>
  <conditionalFormatting sqref="AF23">
    <cfRule type="cellIs" dxfId="146" priority="178" stopIfTrue="1" operator="equal">
      <formula>1</formula>
    </cfRule>
    <cfRule type="cellIs" dxfId="145" priority="179" stopIfTrue="1" operator="equal">
      <formula>2</formula>
    </cfRule>
    <cfRule type="cellIs" dxfId="144" priority="180" operator="equal">
      <formula>3</formula>
    </cfRule>
  </conditionalFormatting>
  <conditionalFormatting sqref="AG23">
    <cfRule type="cellIs" dxfId="143" priority="175" stopIfTrue="1" operator="equal">
      <formula>1</formula>
    </cfRule>
    <cfRule type="cellIs" dxfId="142" priority="176" stopIfTrue="1" operator="equal">
      <formula>2</formula>
    </cfRule>
    <cfRule type="cellIs" dxfId="141" priority="177" operator="equal">
      <formula>3</formula>
    </cfRule>
  </conditionalFormatting>
  <conditionalFormatting sqref="F27">
    <cfRule type="cellIs" dxfId="140" priority="172" stopIfTrue="1" operator="equal">
      <formula>1</formula>
    </cfRule>
    <cfRule type="cellIs" dxfId="139" priority="173" stopIfTrue="1" operator="equal">
      <formula>2</formula>
    </cfRule>
    <cfRule type="cellIs" dxfId="138" priority="174" operator="equal">
      <formula>3</formula>
    </cfRule>
  </conditionalFormatting>
  <conditionalFormatting sqref="G27">
    <cfRule type="cellIs" dxfId="137" priority="169" stopIfTrue="1" operator="equal">
      <formula>1</formula>
    </cfRule>
    <cfRule type="cellIs" dxfId="136" priority="170" stopIfTrue="1" operator="equal">
      <formula>2</formula>
    </cfRule>
    <cfRule type="cellIs" dxfId="135" priority="171" operator="equal">
      <formula>3</formula>
    </cfRule>
  </conditionalFormatting>
  <conditionalFormatting sqref="R23">
    <cfRule type="cellIs" dxfId="134" priority="166" stopIfTrue="1" operator="equal">
      <formula>1</formula>
    </cfRule>
    <cfRule type="cellIs" dxfId="133" priority="167" stopIfTrue="1" operator="equal">
      <formula>2</formula>
    </cfRule>
    <cfRule type="cellIs" dxfId="132" priority="168" operator="equal">
      <formula>3</formula>
    </cfRule>
  </conditionalFormatting>
  <conditionalFormatting sqref="S23">
    <cfRule type="cellIs" dxfId="131" priority="163" stopIfTrue="1" operator="equal">
      <formula>1</formula>
    </cfRule>
    <cfRule type="cellIs" dxfId="130" priority="164" stopIfTrue="1" operator="equal">
      <formula>2</formula>
    </cfRule>
    <cfRule type="cellIs" dxfId="129" priority="165" operator="equal">
      <formula>3</formula>
    </cfRule>
  </conditionalFormatting>
  <conditionalFormatting sqref="T23">
    <cfRule type="cellIs" dxfId="128" priority="160" stopIfTrue="1" operator="equal">
      <formula>1</formula>
    </cfRule>
    <cfRule type="cellIs" dxfId="127" priority="161" stopIfTrue="1" operator="equal">
      <formula>2</formula>
    </cfRule>
    <cfRule type="cellIs" dxfId="126" priority="162" operator="equal">
      <formula>3</formula>
    </cfRule>
  </conditionalFormatting>
  <conditionalFormatting sqref="U23">
    <cfRule type="cellIs" dxfId="125" priority="157" stopIfTrue="1" operator="equal">
      <formula>1</formula>
    </cfRule>
    <cfRule type="cellIs" dxfId="124" priority="158" stopIfTrue="1" operator="equal">
      <formula>2</formula>
    </cfRule>
    <cfRule type="cellIs" dxfId="123" priority="159" operator="equal">
      <formula>3</formula>
    </cfRule>
  </conditionalFormatting>
  <conditionalFormatting sqref="R27">
    <cfRule type="cellIs" dxfId="122" priority="154" stopIfTrue="1" operator="equal">
      <formula>1</formula>
    </cfRule>
    <cfRule type="cellIs" dxfId="121" priority="155" stopIfTrue="1" operator="equal">
      <formula>2</formula>
    </cfRule>
    <cfRule type="cellIs" dxfId="120" priority="156" operator="equal">
      <formula>3</formula>
    </cfRule>
  </conditionalFormatting>
  <conditionalFormatting sqref="S27">
    <cfRule type="cellIs" dxfId="119" priority="151" stopIfTrue="1" operator="equal">
      <formula>1</formula>
    </cfRule>
    <cfRule type="cellIs" dxfId="118" priority="152" stopIfTrue="1" operator="equal">
      <formula>2</formula>
    </cfRule>
    <cfRule type="cellIs" dxfId="117" priority="153" operator="equal">
      <formula>3</formula>
    </cfRule>
  </conditionalFormatting>
  <conditionalFormatting sqref="T27">
    <cfRule type="cellIs" dxfId="116" priority="148" stopIfTrue="1" operator="equal">
      <formula>1</formula>
    </cfRule>
    <cfRule type="cellIs" dxfId="115" priority="149" stopIfTrue="1" operator="equal">
      <formula>2</formula>
    </cfRule>
    <cfRule type="cellIs" dxfId="114" priority="150" operator="equal">
      <formula>3</formula>
    </cfRule>
  </conditionalFormatting>
  <conditionalFormatting sqref="U27">
    <cfRule type="cellIs" dxfId="113" priority="145" stopIfTrue="1" operator="equal">
      <formula>1</formula>
    </cfRule>
    <cfRule type="cellIs" dxfId="112" priority="146" stopIfTrue="1" operator="equal">
      <formula>2</formula>
    </cfRule>
    <cfRule type="cellIs" dxfId="111" priority="147" operator="equal">
      <formula>3</formula>
    </cfRule>
  </conditionalFormatting>
  <conditionalFormatting sqref="Y19">
    <cfRule type="cellIs" dxfId="110" priority="142" stopIfTrue="1" operator="equal">
      <formula>1</formula>
    </cfRule>
    <cfRule type="cellIs" dxfId="109" priority="143" stopIfTrue="1" operator="equal">
      <formula>2</formula>
    </cfRule>
    <cfRule type="cellIs" dxfId="108" priority="144" operator="equal">
      <formula>3</formula>
    </cfRule>
  </conditionalFormatting>
  <conditionalFormatting sqref="Z19">
    <cfRule type="cellIs" dxfId="107" priority="139" stopIfTrue="1" operator="equal">
      <formula>1</formula>
    </cfRule>
    <cfRule type="cellIs" dxfId="106" priority="140" stopIfTrue="1" operator="equal">
      <formula>2</formula>
    </cfRule>
    <cfRule type="cellIs" dxfId="105" priority="141" operator="equal">
      <formula>3</formula>
    </cfRule>
  </conditionalFormatting>
  <conditionalFormatting sqref="AA19">
    <cfRule type="cellIs" dxfId="104" priority="136" stopIfTrue="1" operator="equal">
      <formula>1</formula>
    </cfRule>
    <cfRule type="cellIs" dxfId="103" priority="137" stopIfTrue="1" operator="equal">
      <formula>2</formula>
    </cfRule>
    <cfRule type="cellIs" dxfId="102" priority="138" operator="equal">
      <formula>3</formula>
    </cfRule>
  </conditionalFormatting>
  <conditionalFormatting sqref="AB19">
    <cfRule type="cellIs" dxfId="101" priority="133" stopIfTrue="1" operator="equal">
      <formula>1</formula>
    </cfRule>
    <cfRule type="cellIs" dxfId="100" priority="134" stopIfTrue="1" operator="equal">
      <formula>2</formula>
    </cfRule>
    <cfRule type="cellIs" dxfId="99" priority="135" operator="equal">
      <formula>3</formula>
    </cfRule>
  </conditionalFormatting>
  <conditionalFormatting sqref="R15">
    <cfRule type="cellIs" dxfId="98" priority="118" stopIfTrue="1" operator="equal">
      <formula>1</formula>
    </cfRule>
    <cfRule type="cellIs" dxfId="97" priority="119" stopIfTrue="1" operator="equal">
      <formula>2</formula>
    </cfRule>
    <cfRule type="cellIs" dxfId="96" priority="120" operator="equal">
      <formula>3</formula>
    </cfRule>
  </conditionalFormatting>
  <conditionalFormatting sqref="S15">
    <cfRule type="cellIs" dxfId="95" priority="115" stopIfTrue="1" operator="equal">
      <formula>1</formula>
    </cfRule>
    <cfRule type="cellIs" dxfId="94" priority="116" stopIfTrue="1" operator="equal">
      <formula>2</formula>
    </cfRule>
    <cfRule type="cellIs" dxfId="93" priority="117" operator="equal">
      <formula>3</formula>
    </cfRule>
  </conditionalFormatting>
  <conditionalFormatting sqref="T15">
    <cfRule type="cellIs" dxfId="92" priority="112" stopIfTrue="1" operator="equal">
      <formula>1</formula>
    </cfRule>
    <cfRule type="cellIs" dxfId="91" priority="113" stopIfTrue="1" operator="equal">
      <formula>2</formula>
    </cfRule>
    <cfRule type="cellIs" dxfId="90" priority="114" operator="equal">
      <formula>3</formula>
    </cfRule>
  </conditionalFormatting>
  <conditionalFormatting sqref="U15">
    <cfRule type="cellIs" dxfId="89" priority="109" stopIfTrue="1" operator="equal">
      <formula>1</formula>
    </cfRule>
    <cfRule type="cellIs" dxfId="88" priority="110" stopIfTrue="1" operator="equal">
      <formula>2</formula>
    </cfRule>
    <cfRule type="cellIs" dxfId="87" priority="111" operator="equal">
      <formula>3</formula>
    </cfRule>
  </conditionalFormatting>
  <conditionalFormatting sqref="AC27">
    <cfRule type="cellIs" dxfId="86" priority="106" stopIfTrue="1" operator="equal">
      <formula>1</formula>
    </cfRule>
    <cfRule type="cellIs" dxfId="85" priority="107" stopIfTrue="1" operator="equal">
      <formula>2</formula>
    </cfRule>
    <cfRule type="cellIs" dxfId="84" priority="108" operator="equal">
      <formula>3</formula>
    </cfRule>
  </conditionalFormatting>
  <conditionalFormatting sqref="AD27">
    <cfRule type="cellIs" dxfId="83" priority="103" stopIfTrue="1" operator="equal">
      <formula>1</formula>
    </cfRule>
    <cfRule type="cellIs" dxfId="82" priority="104" stopIfTrue="1" operator="equal">
      <formula>2</formula>
    </cfRule>
    <cfRule type="cellIs" dxfId="81" priority="105" operator="equal">
      <formula>3</formula>
    </cfRule>
  </conditionalFormatting>
  <conditionalFormatting sqref="AE27">
    <cfRule type="cellIs" dxfId="80" priority="100" stopIfTrue="1" operator="equal">
      <formula>1</formula>
    </cfRule>
    <cfRule type="cellIs" dxfId="79" priority="101" stopIfTrue="1" operator="equal">
      <formula>2</formula>
    </cfRule>
    <cfRule type="cellIs" dxfId="78" priority="102" operator="equal">
      <formula>3</formula>
    </cfRule>
  </conditionalFormatting>
  <conditionalFormatting sqref="V27">
    <cfRule type="cellIs" dxfId="77" priority="97" stopIfTrue="1" operator="equal">
      <formula>1</formula>
    </cfRule>
    <cfRule type="cellIs" dxfId="76" priority="98" stopIfTrue="1" operator="equal">
      <formula>2</formula>
    </cfRule>
    <cfRule type="cellIs" dxfId="75" priority="99" operator="equal">
      <formula>3</formula>
    </cfRule>
  </conditionalFormatting>
  <conditionalFormatting sqref="W27">
    <cfRule type="cellIs" dxfId="74" priority="94" stopIfTrue="1" operator="equal">
      <formula>1</formula>
    </cfRule>
    <cfRule type="cellIs" dxfId="73" priority="95" stopIfTrue="1" operator="equal">
      <formula>2</formula>
    </cfRule>
    <cfRule type="cellIs" dxfId="72" priority="96" operator="equal">
      <formula>3</formula>
    </cfRule>
  </conditionalFormatting>
  <conditionalFormatting sqref="X27">
    <cfRule type="cellIs" dxfId="71" priority="91" stopIfTrue="1" operator="equal">
      <formula>1</formula>
    </cfRule>
    <cfRule type="cellIs" dxfId="70" priority="92" stopIfTrue="1" operator="equal">
      <formula>2</formula>
    </cfRule>
    <cfRule type="cellIs" dxfId="69" priority="93" operator="equal">
      <formula>3</formula>
    </cfRule>
  </conditionalFormatting>
  <conditionalFormatting sqref="I31">
    <cfRule type="cellIs" dxfId="68" priority="73" stopIfTrue="1" operator="equal">
      <formula>1</formula>
    </cfRule>
    <cfRule type="cellIs" dxfId="67" priority="74" stopIfTrue="1" operator="equal">
      <formula>2</formula>
    </cfRule>
    <cfRule type="cellIs" dxfId="66" priority="75" operator="equal">
      <formula>3</formula>
    </cfRule>
  </conditionalFormatting>
  <conditionalFormatting sqref="J31">
    <cfRule type="cellIs" dxfId="65" priority="70" stopIfTrue="1" operator="equal">
      <formula>1</formula>
    </cfRule>
    <cfRule type="cellIs" dxfId="64" priority="71" stopIfTrue="1" operator="equal">
      <formula>2</formula>
    </cfRule>
    <cfRule type="cellIs" dxfId="63" priority="72" operator="equal">
      <formula>3</formula>
    </cfRule>
  </conditionalFormatting>
  <conditionalFormatting sqref="K23">
    <cfRule type="cellIs" dxfId="62" priority="67" stopIfTrue="1" operator="equal">
      <formula>1</formula>
    </cfRule>
    <cfRule type="cellIs" dxfId="61" priority="68" stopIfTrue="1" operator="equal">
      <formula>2</formula>
    </cfRule>
    <cfRule type="cellIs" dxfId="60" priority="69" operator="equal">
      <formula>3</formula>
    </cfRule>
  </conditionalFormatting>
  <conditionalFormatting sqref="L23">
    <cfRule type="cellIs" dxfId="59" priority="64" stopIfTrue="1" operator="equal">
      <formula>1</formula>
    </cfRule>
    <cfRule type="cellIs" dxfId="58" priority="65" stopIfTrue="1" operator="equal">
      <formula>2</formula>
    </cfRule>
    <cfRule type="cellIs" dxfId="57" priority="66" operator="equal">
      <formula>3</formula>
    </cfRule>
  </conditionalFormatting>
  <conditionalFormatting sqref="M23">
    <cfRule type="cellIs" dxfId="56" priority="61" stopIfTrue="1" operator="equal">
      <formula>1</formula>
    </cfRule>
    <cfRule type="cellIs" dxfId="55" priority="62" stopIfTrue="1" operator="equal">
      <formula>2</formula>
    </cfRule>
    <cfRule type="cellIs" dxfId="54" priority="63" operator="equal">
      <formula>3</formula>
    </cfRule>
  </conditionalFormatting>
  <conditionalFormatting sqref="N23">
    <cfRule type="cellIs" dxfId="53" priority="58" stopIfTrue="1" operator="equal">
      <formula>1</formula>
    </cfRule>
    <cfRule type="cellIs" dxfId="52" priority="59" stopIfTrue="1" operator="equal">
      <formula>2</formula>
    </cfRule>
    <cfRule type="cellIs" dxfId="51" priority="60" operator="equal">
      <formula>3</formula>
    </cfRule>
  </conditionalFormatting>
  <conditionalFormatting sqref="Y27">
    <cfRule type="cellIs" dxfId="50" priority="55" stopIfTrue="1" operator="equal">
      <formula>1</formula>
    </cfRule>
    <cfRule type="cellIs" dxfId="49" priority="56" stopIfTrue="1" operator="equal">
      <formula>2</formula>
    </cfRule>
    <cfRule type="cellIs" dxfId="48" priority="57" operator="equal">
      <formula>3</formula>
    </cfRule>
  </conditionalFormatting>
  <conditionalFormatting sqref="Z27">
    <cfRule type="cellIs" dxfId="47" priority="49" stopIfTrue="1" operator="equal">
      <formula>1</formula>
    </cfRule>
    <cfRule type="cellIs" dxfId="46" priority="50" stopIfTrue="1" operator="equal">
      <formula>2</formula>
    </cfRule>
    <cfRule type="cellIs" dxfId="45" priority="51" operator="equal">
      <formula>3</formula>
    </cfRule>
  </conditionalFormatting>
  <conditionalFormatting sqref="AA27">
    <cfRule type="cellIs" dxfId="44" priority="46" stopIfTrue="1" operator="equal">
      <formula>1</formula>
    </cfRule>
    <cfRule type="cellIs" dxfId="43" priority="47" stopIfTrue="1" operator="equal">
      <formula>2</formula>
    </cfRule>
    <cfRule type="cellIs" dxfId="42" priority="48" operator="equal">
      <formula>3</formula>
    </cfRule>
  </conditionalFormatting>
  <conditionalFormatting sqref="AB27">
    <cfRule type="cellIs" dxfId="41" priority="43" stopIfTrue="1" operator="equal">
      <formula>1</formula>
    </cfRule>
    <cfRule type="cellIs" dxfId="40" priority="44" stopIfTrue="1" operator="equal">
      <formula>2</formula>
    </cfRule>
    <cfRule type="cellIs" dxfId="39" priority="45" operator="equal">
      <formula>3</formula>
    </cfRule>
  </conditionalFormatting>
  <conditionalFormatting sqref="AF27">
    <cfRule type="cellIs" dxfId="38" priority="40" stopIfTrue="1" operator="equal">
      <formula>1</formula>
    </cfRule>
    <cfRule type="cellIs" dxfId="37" priority="41" stopIfTrue="1" operator="equal">
      <formula>2</formula>
    </cfRule>
    <cfRule type="cellIs" dxfId="36" priority="42" operator="equal">
      <formula>3</formula>
    </cfRule>
  </conditionalFormatting>
  <conditionalFormatting sqref="AG27">
    <cfRule type="cellIs" dxfId="35" priority="37" stopIfTrue="1" operator="equal">
      <formula>1</formula>
    </cfRule>
    <cfRule type="cellIs" dxfId="34" priority="38" stopIfTrue="1" operator="equal">
      <formula>2</formula>
    </cfRule>
    <cfRule type="cellIs" dxfId="33" priority="39" operator="equal">
      <formula>3</formula>
    </cfRule>
  </conditionalFormatting>
  <conditionalFormatting sqref="AH27">
    <cfRule type="cellIs" dxfId="32" priority="34" stopIfTrue="1" operator="equal">
      <formula>1</formula>
    </cfRule>
    <cfRule type="cellIs" dxfId="31" priority="35" stopIfTrue="1" operator="equal">
      <formula>2</formula>
    </cfRule>
    <cfRule type="cellIs" dxfId="30" priority="36" operator="equal">
      <formula>3</formula>
    </cfRule>
  </conditionalFormatting>
  <conditionalFormatting sqref="AI27">
    <cfRule type="cellIs" dxfId="29" priority="31" stopIfTrue="1" operator="equal">
      <formula>1</formula>
    </cfRule>
    <cfRule type="cellIs" dxfId="28" priority="32" stopIfTrue="1" operator="equal">
      <formula>2</formula>
    </cfRule>
    <cfRule type="cellIs" dxfId="27" priority="33" operator="equal">
      <formula>3</formula>
    </cfRule>
  </conditionalFormatting>
  <conditionalFormatting sqref="O19:U19">
    <cfRule type="cellIs" dxfId="26" priority="28" stopIfTrue="1" operator="equal">
      <formula>1</formula>
    </cfRule>
    <cfRule type="cellIs" dxfId="25" priority="29" stopIfTrue="1" operator="equal">
      <formula>2</formula>
    </cfRule>
    <cfRule type="cellIs" dxfId="24" priority="30" operator="equal">
      <formula>3</formula>
    </cfRule>
  </conditionalFormatting>
  <conditionalFormatting sqref="Y23:AE23">
    <cfRule type="cellIs" dxfId="23" priority="25" stopIfTrue="1" operator="equal">
      <formula>1</formula>
    </cfRule>
    <cfRule type="cellIs" dxfId="22" priority="26" stopIfTrue="1" operator="equal">
      <formula>2</formula>
    </cfRule>
    <cfRule type="cellIs" dxfId="21" priority="27" operator="equal">
      <formula>3</formula>
    </cfRule>
  </conditionalFormatting>
  <conditionalFormatting sqref="K27:Q27">
    <cfRule type="cellIs" dxfId="20" priority="22" stopIfTrue="1" operator="equal">
      <formula>1</formula>
    </cfRule>
    <cfRule type="cellIs" dxfId="19" priority="23" stopIfTrue="1" operator="equal">
      <formula>2</formula>
    </cfRule>
    <cfRule type="cellIs" dxfId="18" priority="24" operator="equal">
      <formula>3</formula>
    </cfRule>
  </conditionalFormatting>
  <conditionalFormatting sqref="O35:U35">
    <cfRule type="cellIs" dxfId="17" priority="19" stopIfTrue="1" operator="equal">
      <formula>1</formula>
    </cfRule>
    <cfRule type="cellIs" dxfId="16" priority="20" stopIfTrue="1" operator="equal">
      <formula>2</formula>
    </cfRule>
    <cfRule type="cellIs" dxfId="15" priority="21" operator="equal">
      <formula>3</formula>
    </cfRule>
  </conditionalFormatting>
  <conditionalFormatting sqref="K35:N35">
    <cfRule type="cellIs" dxfId="14" priority="16" stopIfTrue="1" operator="equal">
      <formula>1</formula>
    </cfRule>
    <cfRule type="cellIs" dxfId="13" priority="17" stopIfTrue="1" operator="equal">
      <formula>2</formula>
    </cfRule>
    <cfRule type="cellIs" dxfId="12" priority="18" operator="equal">
      <formula>3</formula>
    </cfRule>
  </conditionalFormatting>
  <conditionalFormatting sqref="AJ27">
    <cfRule type="cellIs" dxfId="11" priority="13" stopIfTrue="1" operator="equal">
      <formula>1</formula>
    </cfRule>
    <cfRule type="cellIs" dxfId="10" priority="14" stopIfTrue="1" operator="equal">
      <formula>2</formula>
    </cfRule>
    <cfRule type="cellIs" dxfId="9" priority="15" operator="equal">
      <formula>3</formula>
    </cfRule>
  </conditionalFormatting>
  <conditionalFormatting sqref="V19:X19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operator="equal">
      <formula>3</formula>
    </cfRule>
  </conditionalFormatting>
  <conditionalFormatting sqref="AF19:AL19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operator="equal">
      <formula>3</formula>
    </cfRule>
  </conditionalFormatting>
  <conditionalFormatting sqref="V35:X35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operator="equal">
      <formula>3</formula>
    </cfRule>
  </conditionalFormatting>
  <dataValidations count="3">
    <dataValidation allowBlank="1" showInputMessage="1" showErrorMessage="1" promptTitle="Shift Work Calendar" sqref="A2" xr:uid="{00000000-0002-0000-0000-000000000000}"/>
    <dataValidation allowBlank="1" showInputMessage="1" showErrorMessage="1" prompt="Type the year in cell AJ2 to change the calendar year._x000a__x000a_Calendar automatically shows daily shift schedule for up to 3 jobs. Setup the job/shift details and pattern from the Jobs and Shifts tab._x000a__x000a_Days highlighted red indicate schedule conflicts." sqref="A1" xr:uid="{95067F80-731D-448B-AC12-B75E4D82DB10}"/>
    <dataValidation allowBlank="1" showInputMessage="1" showErrorMessage="1" prompt="Type the year in this cell." sqref="AH2:AM2" xr:uid="{D62D72C5-86F6-45D4-B90E-F7092325B2C2}"/>
  </dataValidations>
  <printOptions horizontalCentered="1" verticalCentered="1"/>
  <pageMargins left="0.3" right="0.3" top="0.3" bottom="0.3" header="0.3" footer="0.3"/>
  <pageSetup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B56E-7A7A-42F6-B564-784FF5791FC6}">
  <dimension ref="A1:D7"/>
  <sheetViews>
    <sheetView tabSelected="1" workbookViewId="0">
      <selection activeCell="F10" sqref="F10"/>
    </sheetView>
  </sheetViews>
  <sheetFormatPr defaultRowHeight="15.75"/>
  <cols>
    <col min="1" max="1" width="8.88671875" style="29"/>
    <col min="2" max="3" width="11.6640625" style="29" bestFit="1" customWidth="1"/>
    <col min="4" max="4" width="21.21875" style="29" bestFit="1" customWidth="1"/>
  </cols>
  <sheetData>
    <row r="1" spans="1:4">
      <c r="A1" s="28" t="s">
        <v>14</v>
      </c>
      <c r="B1" s="28" t="s">
        <v>15</v>
      </c>
      <c r="C1" s="28" t="s">
        <v>16</v>
      </c>
      <c r="D1" s="28" t="s">
        <v>17</v>
      </c>
    </row>
    <row r="2" spans="1:4">
      <c r="A2" s="29" t="s">
        <v>13</v>
      </c>
      <c r="B2" s="29" t="s">
        <v>18</v>
      </c>
      <c r="C2" s="29" t="s">
        <v>19</v>
      </c>
      <c r="D2" s="30" t="s">
        <v>20</v>
      </c>
    </row>
    <row r="3" spans="1:4">
      <c r="A3" s="29" t="s">
        <v>10</v>
      </c>
      <c r="B3" s="29" t="s">
        <v>21</v>
      </c>
      <c r="C3" s="29" t="s">
        <v>22</v>
      </c>
      <c r="D3" s="30" t="s">
        <v>23</v>
      </c>
    </row>
    <row r="4" spans="1:4">
      <c r="A4" s="29" t="s">
        <v>9</v>
      </c>
      <c r="B4" s="29" t="s">
        <v>24</v>
      </c>
      <c r="C4" s="29" t="s">
        <v>25</v>
      </c>
      <c r="D4" s="30" t="s">
        <v>26</v>
      </c>
    </row>
    <row r="5" spans="1:4">
      <c r="A5" s="29" t="s">
        <v>12</v>
      </c>
      <c r="B5" s="29" t="s">
        <v>27</v>
      </c>
      <c r="D5" s="30" t="s">
        <v>28</v>
      </c>
    </row>
    <row r="6" spans="1:4">
      <c r="A6" s="29" t="s">
        <v>11</v>
      </c>
      <c r="B6" s="29" t="s">
        <v>29</v>
      </c>
      <c r="C6" s="29" t="s">
        <v>30</v>
      </c>
      <c r="D6" s="30" t="s">
        <v>31</v>
      </c>
    </row>
    <row r="7" spans="1:4">
      <c r="A7" s="29" t="s">
        <v>8</v>
      </c>
      <c r="B7" s="29" t="s">
        <v>32</v>
      </c>
      <c r="C7" s="29" t="s">
        <v>33</v>
      </c>
      <c r="D7" s="30" t="s">
        <v>34</v>
      </c>
    </row>
  </sheetData>
  <hyperlinks>
    <hyperlink ref="D3" r:id="rId1" xr:uid="{EDA45D9A-56D9-4E8A-8616-7A7E634D8626}"/>
    <hyperlink ref="D7" r:id="rId2" xr:uid="{47EC58D6-45D0-40B9-A521-DD91C81D2BDC}"/>
    <hyperlink ref="D2" r:id="rId3" xr:uid="{E3666FFD-2672-4517-BDCD-692A0D65258F}"/>
    <hyperlink ref="D4" r:id="rId4" xr:uid="{16B66C25-701F-4CE6-B04D-EC841B0E7595}"/>
    <hyperlink ref="D6" r:id="rId5" xr:uid="{AF0D608B-4BE9-4608-835A-FFB7D40634FB}"/>
    <hyperlink ref="D5" r:id="rId6" xr:uid="{CDAD2DDE-43E5-4821-AA2E-1069205722F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30" ma:contentTypeDescription="Create a new document." ma:contentTypeScope="" ma:versionID="cec0622158e8f13124e9e8fd4de31bd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52f30ab005d15df08657af532e6e3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hidden="true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hidden="tru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hidden="true" ma:internalName="Background" ma:readOnly="false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56978-1EED-4391-93B8-108D32171C6C}"/>
</file>

<file path=customXml/itemProps2.xml><?xml version="1.0" encoding="utf-8"?>
<ds:datastoreItem xmlns:ds="http://schemas.openxmlformats.org/officeDocument/2006/customXml" ds:itemID="{9601DBFF-3B14-437A-9685-CED4B722E31E}"/>
</file>

<file path=customXml/itemProps3.xml><?xml version="1.0" encoding="utf-8"?>
<ds:datastoreItem xmlns:ds="http://schemas.openxmlformats.org/officeDocument/2006/customXml" ds:itemID="{46823F4E-7EC4-4FD2-9826-772A8C082FFA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TM89105255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Brad R Quayle</cp:lastModifiedBy>
  <cp:revision/>
  <dcterms:created xsi:type="dcterms:W3CDTF">2023-05-23T06:24:40Z</dcterms:created>
  <dcterms:modified xsi:type="dcterms:W3CDTF">2025-05-28T16:05:31Z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